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codeName="Ta_delovni_zvezek" defaultThemeVersion="166925"/>
  <mc:AlternateContent xmlns:mc="http://schemas.openxmlformats.org/markup-compatibility/2006">
    <mc:Choice Requires="x15">
      <x15ac:absPath xmlns:x15ac="http://schemas.microsoft.com/office/spreadsheetml/2010/11/ac" url="https://d.docs.live.net/2a9c57c2c695db56/Dokumenti/Drsi_Rekonstrukcija Ilirska Bistrica - Pivka/JN _razpisna dokumentacija/pojasnila RD/"/>
    </mc:Choice>
  </mc:AlternateContent>
  <xr:revisionPtr revIDLastSave="383" documentId="8_{A3D4B1E5-1F6E-4FDA-9475-DC1810ECA64D}" xr6:coauthVersionLast="47" xr6:coauthVersionMax="47" xr10:uidLastSave="{A2EF1E66-FAE1-4B53-A508-E65C66315792}"/>
  <bookViews>
    <workbookView xWindow="19620" yWindow="30" windowWidth="18315" windowHeight="15060" firstSheet="11" activeTab="12" xr2:uid="{F5963A67-9D79-41A0-AADD-718B02DCC243}"/>
  </bookViews>
  <sheets>
    <sheet name="SKUPNA REKAPITULACIJA" sheetId="1" r:id="rId1"/>
    <sheet name="rekapitulacija-cesta" sheetId="2" r:id="rId2"/>
    <sheet name="cesta" sheetId="3" r:id="rId3"/>
    <sheet name="rekapitulacija-BUS" sheetId="4" r:id="rId4"/>
    <sheet name="BUS-avtobusna postaja" sheetId="5" r:id="rId5"/>
    <sheet name="rekapitulacija-KOLO" sheetId="6" r:id="rId6"/>
    <sheet name="kolesarska steza" sheetId="7" r:id="rId7"/>
    <sheet name="rekapitulacija-mešana" sheetId="8" r:id="rId8"/>
    <sheet name="mešane površine" sheetId="9" r:id="rId9"/>
    <sheet name="CR" sheetId="11" r:id="rId10"/>
    <sheet name="zaščita NNO in SNO" sheetId="13" r:id="rId11"/>
    <sheet name="TK vodi-ŠOEK" sheetId="14" r:id="rId12"/>
    <sheet name="Uvodne opombe-vodovod" sheetId="17" r:id="rId13"/>
    <sheet name="Obrezec 1 -vodovod" sheetId="18" r:id="rId14"/>
    <sheet name="vodovod" sheetId="15"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6" i="3" l="1"/>
  <c r="M47" i="14"/>
  <c r="E92" i="15" l="1"/>
  <c r="G92" i="15" s="1"/>
  <c r="E89" i="15"/>
  <c r="G335" i="15"/>
  <c r="G333" i="15"/>
  <c r="G332" i="15"/>
  <c r="G329" i="15"/>
  <c r="G328" i="15"/>
  <c r="E325" i="15"/>
  <c r="G325" i="15" s="1"/>
  <c r="E323" i="15"/>
  <c r="G323" i="15" s="1"/>
  <c r="E321" i="15"/>
  <c r="G321" i="15" s="1"/>
  <c r="G319" i="15"/>
  <c r="G317" i="15"/>
  <c r="G315" i="15"/>
  <c r="G311" i="15"/>
  <c r="G310" i="15"/>
  <c r="G307" i="15"/>
  <c r="G305" i="15"/>
  <c r="G301" i="15"/>
  <c r="G300" i="15"/>
  <c r="G297" i="15"/>
  <c r="G296" i="15"/>
  <c r="G295" i="15"/>
  <c r="G294" i="15"/>
  <c r="E289" i="15"/>
  <c r="E290" i="15" s="1"/>
  <c r="E291" i="15" s="1"/>
  <c r="G291" i="15" s="1"/>
  <c r="E283" i="15"/>
  <c r="E284" i="15" s="1"/>
  <c r="E285" i="15" s="1"/>
  <c r="G285" i="15" s="1"/>
  <c r="E279" i="15"/>
  <c r="E280" i="15" s="1"/>
  <c r="E281" i="15" s="1"/>
  <c r="G281" i="15" s="1"/>
  <c r="G243" i="15"/>
  <c r="G241" i="15"/>
  <c r="G239" i="15"/>
  <c r="E237" i="15"/>
  <c r="G237" i="15" s="1"/>
  <c r="E234" i="15"/>
  <c r="G234" i="15" s="1"/>
  <c r="G232" i="15"/>
  <c r="E228" i="15"/>
  <c r="E230" i="15" s="1"/>
  <c r="G230" i="15" s="1"/>
  <c r="E222" i="15"/>
  <c r="G222" i="15" s="1"/>
  <c r="E221" i="15"/>
  <c r="G221" i="15" s="1"/>
  <c r="E218" i="15"/>
  <c r="G218" i="15" s="1"/>
  <c r="E216" i="15"/>
  <c r="E213" i="15"/>
  <c r="G213" i="15" s="1"/>
  <c r="E210" i="15"/>
  <c r="G210" i="15" s="1"/>
  <c r="G207" i="15"/>
  <c r="E206" i="15"/>
  <c r="G206" i="15" s="1"/>
  <c r="G203" i="15"/>
  <c r="G202" i="15"/>
  <c r="E199" i="15"/>
  <c r="G199" i="15" s="1"/>
  <c r="E196" i="15"/>
  <c r="G196" i="15" s="1"/>
  <c r="G193" i="15"/>
  <c r="G167" i="15"/>
  <c r="G165" i="15"/>
  <c r="G163" i="15"/>
  <c r="E161" i="15"/>
  <c r="G161" i="15" s="1"/>
  <c r="E159" i="15"/>
  <c r="G159" i="15" s="1"/>
  <c r="E157" i="15"/>
  <c r="G157" i="15" s="1"/>
  <c r="E155" i="15"/>
  <c r="G155" i="15" s="1"/>
  <c r="E153" i="15"/>
  <c r="G153" i="15" s="1"/>
  <c r="G151" i="15"/>
  <c r="G149" i="15"/>
  <c r="E146" i="15"/>
  <c r="E169" i="15" s="1"/>
  <c r="G169" i="15" s="1"/>
  <c r="G144" i="15"/>
  <c r="G142" i="15"/>
  <c r="E140" i="15"/>
  <c r="G140" i="15" s="1"/>
  <c r="E138" i="15"/>
  <c r="G138" i="15" s="1"/>
  <c r="E136" i="15"/>
  <c r="G136" i="15" s="1"/>
  <c r="E134" i="15"/>
  <c r="G134" i="15" s="1"/>
  <c r="E132" i="15"/>
  <c r="G132" i="15" s="1"/>
  <c r="E130" i="15"/>
  <c r="G130" i="15" s="1"/>
  <c r="G126" i="15"/>
  <c r="G124" i="15"/>
  <c r="E120" i="15"/>
  <c r="G120" i="15" s="1"/>
  <c r="G116" i="15"/>
  <c r="G115" i="15"/>
  <c r="G114" i="15"/>
  <c r="E105" i="15"/>
  <c r="G105" i="15" s="1"/>
  <c r="E104" i="15"/>
  <c r="G104" i="15" s="1"/>
  <c r="G103" i="15"/>
  <c r="E102" i="15"/>
  <c r="G102" i="15" s="1"/>
  <c r="E99" i="15"/>
  <c r="G99" i="15" s="1"/>
  <c r="E97" i="15"/>
  <c r="G97" i="15" s="1"/>
  <c r="E90" i="15"/>
  <c r="G90" i="15" s="1"/>
  <c r="G76" i="15"/>
  <c r="G74" i="15"/>
  <c r="G71" i="15"/>
  <c r="G69" i="15"/>
  <c r="E67" i="15"/>
  <c r="G67" i="15" s="1"/>
  <c r="G65" i="15"/>
  <c r="G63" i="15"/>
  <c r="G61" i="15"/>
  <c r="G59" i="15"/>
  <c r="G58" i="15"/>
  <c r="G55" i="15"/>
  <c r="G53" i="15"/>
  <c r="G51" i="15"/>
  <c r="G49" i="15"/>
  <c r="G146" i="15" l="1"/>
  <c r="E78" i="15"/>
  <c r="E174" i="15" s="1"/>
  <c r="G174" i="15" s="1"/>
  <c r="E113" i="15"/>
  <c r="E112" i="15" s="1"/>
  <c r="E119" i="15"/>
  <c r="G119" i="15" s="1"/>
  <c r="E226" i="15"/>
  <c r="G226" i="15" s="1"/>
  <c r="E95" i="15"/>
  <c r="G95" i="15" s="1"/>
  <c r="E128" i="15"/>
  <c r="G128" i="15" s="1"/>
  <c r="E287" i="15"/>
  <c r="E224" i="15"/>
  <c r="G224" i="15" s="1"/>
  <c r="G337" i="15"/>
  <c r="E101" i="15"/>
  <c r="G78" i="15"/>
  <c r="G80" i="15" s="1"/>
  <c r="G89" i="15"/>
  <c r="G216" i="15"/>
  <c r="G228" i="15"/>
  <c r="E109" i="15"/>
  <c r="G245" i="15" l="1"/>
  <c r="G113" i="15"/>
  <c r="G107" i="15"/>
  <c r="G16" i="15"/>
  <c r="G272" i="15"/>
  <c r="G13" i="15"/>
  <c r="G44" i="15"/>
  <c r="G109" i="15"/>
  <c r="E110" i="15"/>
  <c r="G110" i="15" s="1"/>
  <c r="G176" i="15" l="1"/>
  <c r="G14" i="15" s="1"/>
  <c r="G15" i="15"/>
  <c r="G186" i="15"/>
  <c r="G17" i="15" l="1"/>
  <c r="G18" i="15" s="1"/>
  <c r="G19" i="15" s="1"/>
  <c r="M206" i="14"/>
  <c r="M202" i="14"/>
  <c r="M197" i="14"/>
  <c r="M193" i="14"/>
  <c r="M189" i="14"/>
  <c r="M185" i="14"/>
  <c r="M181" i="14"/>
  <c r="M176" i="14"/>
  <c r="M171" i="14"/>
  <c r="M167" i="14"/>
  <c r="M163" i="14"/>
  <c r="M158" i="14"/>
  <c r="M153" i="14"/>
  <c r="M150" i="14"/>
  <c r="M146" i="14"/>
  <c r="M142" i="14"/>
  <c r="M138" i="14"/>
  <c r="M130" i="14"/>
  <c r="M122" i="14"/>
  <c r="M114" i="14"/>
  <c r="M109" i="14"/>
  <c r="M97" i="14"/>
  <c r="M92" i="14"/>
  <c r="M87" i="14"/>
  <c r="M82" i="14"/>
  <c r="M77" i="14"/>
  <c r="M73" i="14"/>
  <c r="M69" i="14"/>
  <c r="M65" i="14"/>
  <c r="M54" i="14"/>
  <c r="M39" i="14"/>
  <c r="M33" i="14"/>
  <c r="M11" i="14"/>
  <c r="M26" i="14" s="1"/>
  <c r="H65" i="13"/>
  <c r="H63" i="13"/>
  <c r="H61" i="13"/>
  <c r="H59" i="13"/>
  <c r="H57" i="13"/>
  <c r="H55" i="13"/>
  <c r="H67" i="13" s="1"/>
  <c r="H14" i="13" s="1"/>
  <c r="H48" i="13"/>
  <c r="H46" i="13"/>
  <c r="H44" i="13"/>
  <c r="H42" i="13"/>
  <c r="H40" i="13"/>
  <c r="H38" i="13"/>
  <c r="H36" i="13"/>
  <c r="H34" i="13"/>
  <c r="H50" i="13" s="1"/>
  <c r="H13" i="13" s="1"/>
  <c r="H16" i="13" s="1"/>
  <c r="H307" i="11"/>
  <c r="H305" i="11"/>
  <c r="H303" i="11"/>
  <c r="H301" i="11"/>
  <c r="H299" i="11"/>
  <c r="H297" i="11"/>
  <c r="H295" i="11"/>
  <c r="H288" i="11"/>
  <c r="H286" i="11"/>
  <c r="H284" i="11"/>
  <c r="H282" i="11"/>
  <c r="H280" i="11"/>
  <c r="H278" i="11"/>
  <c r="H276" i="11"/>
  <c r="H274" i="11"/>
  <c r="H272" i="11"/>
  <c r="H270" i="11"/>
  <c r="H268" i="11"/>
  <c r="H259" i="11"/>
  <c r="H257" i="11"/>
  <c r="H255" i="11"/>
  <c r="H207" i="11"/>
  <c r="H205" i="11"/>
  <c r="H209" i="11" s="1"/>
  <c r="H235" i="11" s="1"/>
  <c r="H195" i="11"/>
  <c r="H193" i="11"/>
  <c r="H191" i="11"/>
  <c r="H189" i="11"/>
  <c r="H162" i="11"/>
  <c r="H160" i="11"/>
  <c r="H158" i="11"/>
  <c r="H155" i="11"/>
  <c r="H152" i="11"/>
  <c r="H149" i="11"/>
  <c r="H147" i="11"/>
  <c r="H145" i="11"/>
  <c r="H143" i="11"/>
  <c r="H141" i="11"/>
  <c r="H139" i="11"/>
  <c r="H137" i="11"/>
  <c r="H125" i="11"/>
  <c r="H123" i="11"/>
  <c r="H121" i="11"/>
  <c r="H111" i="11"/>
  <c r="H109" i="11"/>
  <c r="H107" i="11"/>
  <c r="H101" i="11"/>
  <c r="H99" i="11"/>
  <c r="H87" i="11"/>
  <c r="H89" i="11" s="1"/>
  <c r="H80" i="11"/>
  <c r="H78" i="11"/>
  <c r="H71" i="11"/>
  <c r="H69" i="11"/>
  <c r="H67" i="11"/>
  <c r="H55" i="11"/>
  <c r="H53" i="11"/>
  <c r="H47" i="11"/>
  <c r="H45" i="11"/>
  <c r="H43" i="11"/>
  <c r="I29" i="8"/>
  <c r="I27" i="8"/>
  <c r="I26" i="8"/>
  <c r="F63" i="9"/>
  <c r="F59" i="9"/>
  <c r="F58" i="9"/>
  <c r="F57" i="9"/>
  <c r="F55" i="9"/>
  <c r="F54" i="9"/>
  <c r="F53" i="9"/>
  <c r="F52" i="9"/>
  <c r="F46" i="9"/>
  <c r="F41" i="9"/>
  <c r="F39" i="9"/>
  <c r="F37" i="9"/>
  <c r="F36" i="9"/>
  <c r="F33" i="9"/>
  <c r="D33" i="9"/>
  <c r="F31" i="9"/>
  <c r="F24" i="9"/>
  <c r="F23" i="9"/>
  <c r="D21" i="9"/>
  <c r="F21" i="9" s="1"/>
  <c r="F20" i="9"/>
  <c r="F18" i="9"/>
  <c r="F17" i="9"/>
  <c r="F15" i="9"/>
  <c r="F13" i="9"/>
  <c r="F12" i="9"/>
  <c r="F6" i="9"/>
  <c r="F8" i="9" s="1"/>
  <c r="I23" i="8" s="1"/>
  <c r="F17" i="1" l="1"/>
  <c r="G17" i="1" s="1"/>
  <c r="H17" i="1" s="1"/>
  <c r="H127" i="11"/>
  <c r="H129" i="11" s="1"/>
  <c r="H223" i="11" s="1"/>
  <c r="H58" i="11"/>
  <c r="F61" i="9"/>
  <c r="I28" i="8" s="1"/>
  <c r="F43" i="9"/>
  <c r="I25" i="8" s="1"/>
  <c r="F26" i="9"/>
  <c r="I24" i="8" s="1"/>
  <c r="H49" i="11"/>
  <c r="H61" i="11" s="1"/>
  <c r="H220" i="11" s="1"/>
  <c r="H82" i="11"/>
  <c r="H113" i="11"/>
  <c r="H234" i="11"/>
  <c r="F15" i="1"/>
  <c r="G15" i="1" s="1"/>
  <c r="H15" i="1" s="1"/>
  <c r="H17" i="13"/>
  <c r="H21" i="13" s="1"/>
  <c r="M223" i="14"/>
  <c r="M209" i="14"/>
  <c r="M225" i="14" s="1"/>
  <c r="H73" i="11"/>
  <c r="H261" i="11"/>
  <c r="H263" i="11" s="1"/>
  <c r="H315" i="11" s="1"/>
  <c r="H103" i="11"/>
  <c r="H309" i="11"/>
  <c r="H317" i="11" s="1"/>
  <c r="H197" i="11"/>
  <c r="H233" i="11" s="1"/>
  <c r="H290" i="11"/>
  <c r="H316" i="11" s="1"/>
  <c r="H115" i="11"/>
  <c r="H222" i="11" s="1"/>
  <c r="I31" i="8"/>
  <c r="H237" i="11" l="1"/>
  <c r="H14" i="11" s="1"/>
  <c r="H92" i="11"/>
  <c r="H221" i="11" s="1"/>
  <c r="H225" i="11" s="1"/>
  <c r="H13" i="11" s="1"/>
  <c r="H212" i="11"/>
  <c r="F13" i="1"/>
  <c r="G13" i="1" s="1"/>
  <c r="H13" i="1" s="1"/>
  <c r="I33" i="8"/>
  <c r="I35" i="8"/>
  <c r="M228" i="14"/>
  <c r="H319" i="11"/>
  <c r="H15" i="11" s="1"/>
  <c r="H16" i="11" l="1"/>
  <c r="F14" i="1" s="1"/>
  <c r="G14" i="1" s="1"/>
  <c r="H14" i="1" s="1"/>
  <c r="F16" i="1"/>
  <c r="G16" i="1" s="1"/>
  <c r="H16" i="1" s="1"/>
  <c r="M230" i="14"/>
  <c r="M232" i="14" s="1"/>
  <c r="I29" i="6"/>
  <c r="I27" i="6"/>
  <c r="I26" i="6"/>
  <c r="F50" i="7"/>
  <c r="F46" i="7"/>
  <c r="F45" i="7"/>
  <c r="F48" i="7" s="1"/>
  <c r="I28" i="6" s="1"/>
  <c r="F39" i="7"/>
  <c r="F34" i="7"/>
  <c r="F32" i="7"/>
  <c r="F30" i="7"/>
  <c r="F23" i="7"/>
  <c r="F22" i="7"/>
  <c r="D20" i="7"/>
  <c r="F20" i="7" s="1"/>
  <c r="F19" i="7"/>
  <c r="F17" i="7"/>
  <c r="F15" i="7"/>
  <c r="F13" i="7"/>
  <c r="F12" i="7"/>
  <c r="F25" i="7" s="1"/>
  <c r="I24" i="6" s="1"/>
  <c r="F6" i="7"/>
  <c r="F8" i="7" s="1"/>
  <c r="I23" i="6" s="1"/>
  <c r="F36" i="7" l="1"/>
  <c r="I25" i="6" s="1"/>
  <c r="I31" i="6" s="1"/>
  <c r="H17" i="11"/>
  <c r="H21" i="11" s="1"/>
  <c r="F12" i="1" l="1"/>
  <c r="G12" i="1" s="1"/>
  <c r="H12" i="1" s="1"/>
  <c r="I33" i="6"/>
  <c r="I35" i="6"/>
  <c r="I29" i="4"/>
  <c r="I27" i="4"/>
  <c r="I26" i="4"/>
  <c r="I23" i="4"/>
  <c r="F59" i="5"/>
  <c r="F55" i="5"/>
  <c r="F53" i="5"/>
  <c r="F52" i="5"/>
  <c r="F51" i="5"/>
  <c r="F49" i="5"/>
  <c r="F48" i="5"/>
  <c r="F47" i="5"/>
  <c r="F41" i="5"/>
  <c r="F36" i="5"/>
  <c r="F34" i="5"/>
  <c r="F33" i="5"/>
  <c r="F32" i="5"/>
  <c r="F29" i="5"/>
  <c r="F28" i="5"/>
  <c r="F26" i="5"/>
  <c r="F20" i="5"/>
  <c r="F19" i="5"/>
  <c r="F17" i="5"/>
  <c r="F16" i="5"/>
  <c r="F14" i="5"/>
  <c r="F12" i="5"/>
  <c r="F10" i="5"/>
  <c r="F9" i="5"/>
  <c r="F21" i="5" s="1"/>
  <c r="I24" i="4" s="1"/>
  <c r="F5" i="5"/>
  <c r="F57" i="5" l="1"/>
  <c r="I28" i="4" s="1"/>
  <c r="F38" i="5"/>
  <c r="I25" i="4" s="1"/>
  <c r="I31" i="4"/>
  <c r="I27" i="2"/>
  <c r="F148" i="3"/>
  <c r="F147" i="3"/>
  <c r="F146" i="3"/>
  <c r="F145" i="3"/>
  <c r="F144" i="3"/>
  <c r="F139" i="3"/>
  <c r="F138" i="3"/>
  <c r="F136" i="3"/>
  <c r="F135" i="3"/>
  <c r="F134" i="3"/>
  <c r="D133" i="3"/>
  <c r="F133" i="3" s="1"/>
  <c r="F132" i="3"/>
  <c r="F131" i="3"/>
  <c r="F130" i="3"/>
  <c r="F129" i="3"/>
  <c r="F128" i="3"/>
  <c r="F126" i="3"/>
  <c r="F125" i="3"/>
  <c r="F124" i="3"/>
  <c r="F123" i="3"/>
  <c r="F122" i="3"/>
  <c r="F121" i="3"/>
  <c r="F120" i="3"/>
  <c r="F119" i="3"/>
  <c r="F118" i="3"/>
  <c r="F117" i="3"/>
  <c r="F116" i="3"/>
  <c r="F115" i="3"/>
  <c r="F114" i="3"/>
  <c r="F113" i="3"/>
  <c r="F112" i="3"/>
  <c r="F104" i="3"/>
  <c r="F103" i="3"/>
  <c r="F101" i="3"/>
  <c r="F100" i="3"/>
  <c r="F99" i="3"/>
  <c r="F98" i="3"/>
  <c r="F97" i="3"/>
  <c r="F96" i="3"/>
  <c r="F94" i="3"/>
  <c r="F93" i="3"/>
  <c r="F92" i="3"/>
  <c r="F91" i="3"/>
  <c r="F90" i="3"/>
  <c r="F89" i="3"/>
  <c r="F88" i="3"/>
  <c r="D86" i="3"/>
  <c r="F86" i="3" s="1"/>
  <c r="F85" i="3"/>
  <c r="F83" i="3"/>
  <c r="F82" i="3"/>
  <c r="F77" i="3"/>
  <c r="F76" i="3"/>
  <c r="F74" i="3"/>
  <c r="F72" i="3"/>
  <c r="F71" i="3"/>
  <c r="D70" i="3"/>
  <c r="F70" i="3" s="1"/>
  <c r="F67" i="3"/>
  <c r="F66" i="3"/>
  <c r="D65" i="3"/>
  <c r="F65" i="3" s="1"/>
  <c r="F62" i="3"/>
  <c r="F61" i="3"/>
  <c r="F59" i="3"/>
  <c r="F58" i="3"/>
  <c r="F51" i="3"/>
  <c r="F50" i="3"/>
  <c r="F49" i="3"/>
  <c r="F48" i="3"/>
  <c r="F46" i="3"/>
  <c r="D45" i="3"/>
  <c r="F45" i="3" s="1"/>
  <c r="F44" i="3"/>
  <c r="F42" i="3"/>
  <c r="F41" i="3"/>
  <c r="F40" i="3"/>
  <c r="F38" i="3"/>
  <c r="F36" i="3"/>
  <c r="F35" i="3"/>
  <c r="F34" i="3"/>
  <c r="F33" i="3"/>
  <c r="F25" i="3"/>
  <c r="F23" i="3"/>
  <c r="F21" i="3"/>
  <c r="F20" i="3"/>
  <c r="F19" i="3"/>
  <c r="F18" i="3"/>
  <c r="F17" i="3"/>
  <c r="F16" i="3"/>
  <c r="F15" i="3"/>
  <c r="F14" i="3"/>
  <c r="F13" i="3"/>
  <c r="F12" i="3"/>
  <c r="F11" i="3"/>
  <c r="F10" i="3"/>
  <c r="F8" i="3"/>
  <c r="F7" i="3"/>
  <c r="F6" i="3"/>
  <c r="F29" i="3" l="1"/>
  <c r="I23" i="2" s="1"/>
  <c r="F11" i="1"/>
  <c r="G11" i="1" s="1"/>
  <c r="H11" i="1" s="1"/>
  <c r="I33" i="4"/>
  <c r="I35" i="4"/>
  <c r="F150" i="3"/>
  <c r="I29" i="2" s="1"/>
  <c r="F79" i="3"/>
  <c r="I25" i="2" s="1"/>
  <c r="F53" i="3"/>
  <c r="I24" i="2" s="1"/>
  <c r="F106" i="3"/>
  <c r="I26" i="2" s="1"/>
  <c r="F141" i="3"/>
  <c r="I28" i="2" s="1"/>
  <c r="I31" i="2" l="1"/>
  <c r="F10" i="1" s="1"/>
  <c r="I33" i="2" l="1"/>
  <c r="I35" i="2" s="1"/>
  <c r="G10" i="1"/>
  <c r="G18" i="1" s="1"/>
  <c r="G19" i="1" s="1"/>
  <c r="G20" i="1" s="1"/>
  <c r="F18" i="1"/>
  <c r="F19" i="1" s="1"/>
  <c r="F20" i="1" s="1"/>
  <c r="H10" i="1" l="1"/>
  <c r="H18" i="1" s="1"/>
  <c r="H19" i="1" s="1"/>
  <c r="H20" i="1" s="1"/>
</calcChain>
</file>

<file path=xl/sharedStrings.xml><?xml version="1.0" encoding="utf-8"?>
<sst xmlns="http://schemas.openxmlformats.org/spreadsheetml/2006/main" count="1787" uniqueCount="933">
  <si>
    <t>Šifra</t>
  </si>
  <si>
    <t>Delo</t>
  </si>
  <si>
    <t>Enota</t>
  </si>
  <si>
    <t>Količina</t>
  </si>
  <si>
    <t>Cena / enoto</t>
  </si>
  <si>
    <t>Vrednost</t>
  </si>
  <si>
    <t>1 . 0</t>
  </si>
  <si>
    <t>PREDDELA</t>
  </si>
  <si>
    <t>1.1 GEODETSKA DELA</t>
  </si>
  <si>
    <t>11 121</t>
  </si>
  <si>
    <t>Obnova in zavarovanje zakoličbe osi trase ostale javne ceste v ravninskem terenu</t>
  </si>
  <si>
    <t>km</t>
  </si>
  <si>
    <t>11 131</t>
  </si>
  <si>
    <t>Obnovitev in zavarovanje zakoličene trase komunalnih vodov v ravninskem terenu</t>
  </si>
  <si>
    <t>11 221</t>
  </si>
  <si>
    <t>Postavitev in zavarovanje prečnega profila – ostale javne ceste v ravninskem terenu</t>
  </si>
  <si>
    <t>kos</t>
  </si>
  <si>
    <t>1.2 ČIŠČENJE TERENA</t>
  </si>
  <si>
    <t>12 122</t>
  </si>
  <si>
    <t>Odstranitev grmovja na gosto porasli površini (do 50 % pokritega tlorisa) - strojno</t>
  </si>
  <si>
    <r>
      <t>m</t>
    </r>
    <r>
      <rPr>
        <vertAlign val="superscript"/>
        <sz val="10"/>
        <rFont val="Arial Narrow"/>
        <family val="2"/>
        <charset val="238"/>
      </rPr>
      <t>2</t>
    </r>
  </si>
  <si>
    <t>12 152</t>
  </si>
  <si>
    <t>Posek in odstranitev drevesa z deblom premera 31 do 50 cm ter odstranitev vej</t>
  </si>
  <si>
    <t>12 166</t>
  </si>
  <si>
    <t>Odstranitev panja s premerom 31 do 50 cm z odvozom na deponijo na razdaljo nad 1000 m</t>
  </si>
  <si>
    <t>12 211</t>
  </si>
  <si>
    <t>Demontaža prometnega znaka na enem podstavku</t>
  </si>
  <si>
    <t>12 212</t>
  </si>
  <si>
    <t>Demontaža prometnega znaka na dveh podstavkih</t>
  </si>
  <si>
    <t>12 261</t>
  </si>
  <si>
    <t>Demontaža plastičnega smernika</t>
  </si>
  <si>
    <t>12 322</t>
  </si>
  <si>
    <t>Porušitev in odstranitev asfaltne plasti v debelini 6 cm do 10 cm (vozišče)</t>
  </si>
  <si>
    <t>12 321</t>
  </si>
  <si>
    <t>Porušitev in odstranitev asfaltne plasti v debelini do 5 cm</t>
  </si>
  <si>
    <t>12 382</t>
  </si>
  <si>
    <t>Rezanje asfaltne plasti s talno diamantno žago, debele 6 do 10 cm (vozišče)</t>
  </si>
  <si>
    <t>m¹</t>
  </si>
  <si>
    <t>12 391</t>
  </si>
  <si>
    <t>Porušitev in odstranitev robnika iz cementnega betona</t>
  </si>
  <si>
    <t>12 411</t>
  </si>
  <si>
    <t>Porušitev in odstranitev prepusta iz cevi s premerom do 60 cm</t>
  </si>
  <si>
    <t>12 432</t>
  </si>
  <si>
    <t>Porušitev in odstranitev jaška s premerom  61 do 100 cm</t>
  </si>
  <si>
    <t>1.3 OSTALA PREDDELA</t>
  </si>
  <si>
    <t>13 111</t>
  </si>
  <si>
    <t>Zavarovanje gradbišča v času gradnje s polovično zaporo prometa in usmerjanjem s semaforji (vključno s pridobitijo ovoljenja in obnovitvijo elaborata zapore ceste)</t>
  </si>
  <si>
    <t>dan</t>
  </si>
  <si>
    <t>13 311</t>
  </si>
  <si>
    <t>Organizacija gradbišča - postavitev začasnih objektov</t>
  </si>
  <si>
    <t>SKUPAJ</t>
  </si>
  <si>
    <t>2 . 0</t>
  </si>
  <si>
    <t xml:space="preserve">ZEMELJSKA DELA </t>
  </si>
  <si>
    <t>2.1 IZKOPI</t>
  </si>
  <si>
    <t>21 112</t>
  </si>
  <si>
    <t>Površinski izkop plodne zemljine – 1. kategorije – strojno z odrivom do 50 m (humus)</t>
  </si>
  <si>
    <r>
      <t>m</t>
    </r>
    <r>
      <rPr>
        <vertAlign val="superscript"/>
        <sz val="10"/>
        <rFont val="Arial Narrow"/>
        <family val="2"/>
        <charset val="238"/>
      </rPr>
      <t>3</t>
    </r>
  </si>
  <si>
    <t>21 231</t>
  </si>
  <si>
    <t>Široki izkop zrnate kamnine – 3. kategorije – ročno</t>
  </si>
  <si>
    <t>21 224</t>
  </si>
  <si>
    <t>Široki izkop vezljive zemljine – 3. kategorije – strojno z nakladanjem</t>
  </si>
  <si>
    <t>21 324</t>
  </si>
  <si>
    <t>Izkop vezljive zemljine/zrnate kamnine – 3. kategorije za temelje, kanalske rove, prepuste, jaške in drenaže, širine do 1,0 m in globine 1,1 do 2,0 m – strojno, planiranje dna ročno</t>
  </si>
  <si>
    <t xml:space="preserve"> 2.2 PLANUM TEMELJNIH TAL</t>
  </si>
  <si>
    <t>22 113</t>
  </si>
  <si>
    <t>Ureditev planuma temeljnih tal zrnate kamnine – 3. kategorije (utrditev na 15 MPa)</t>
  </si>
  <si>
    <t>2.4 NASIPI, ZASIPI, KLINI, POSTELJICA IN GLINASTI NABOJ</t>
  </si>
  <si>
    <t>24 114</t>
  </si>
  <si>
    <t>Vgraditev nasipa iz trde kamnine – 5. kategorije - utrditev na 60 Mpa</t>
  </si>
  <si>
    <t>24 431</t>
  </si>
  <si>
    <t>Vgraditev posteljice (iz zmrzlinsko odpornega materiala) v debelini plasti do 35 cm iz vezljive zemljine – 3. kategorije (državna cesta) -  utrditev na 60 Mpa</t>
  </si>
  <si>
    <t>24 451</t>
  </si>
  <si>
    <t>Vgraditev posteljice (iz zmrzlinsko odpornega materiala) v debelini plasti  45 cm iz vezljive zemljine – 3. kategorije (lokalne ceste)  -  utrditev na 60 Mpa</t>
  </si>
  <si>
    <t>2.5 BREŽINE IN ZELENICE</t>
  </si>
  <si>
    <t>25 112</t>
  </si>
  <si>
    <t>Humuziranje brežine brez valjanja, v debelini do 15 cm - strojno</t>
  </si>
  <si>
    <t>25 151</t>
  </si>
  <si>
    <t>Doplačilo za zatravitev s semenom</t>
  </si>
  <si>
    <t>25 241</t>
  </si>
  <si>
    <t>Zaščita brežine z montažno kašto iz cementnega betona, zapolnjeno z drobljencem</t>
  </si>
  <si>
    <t>2.9 PREVOZI, RAZPROSTIRANJE IN UREDITEV DEPONIJ MATERIALA</t>
  </si>
  <si>
    <t>29 117</t>
  </si>
  <si>
    <t>Prevoz materiala na razdaljo nad 5000 do 7000 m (humus, zemljina 3. kategorije+gradbeni odpadki) - pooblaščenem zbiralcu po izboru izvajalca</t>
  </si>
  <si>
    <t>t</t>
  </si>
  <si>
    <t>29 152</t>
  </si>
  <si>
    <t>Odlaganje odpadne zmesi zemljine in kamnine. Upoštevati je potrebno stroške odvečnega materiala na urejeinh deponijah z upoštevanjem plačila takse.</t>
  </si>
  <si>
    <t>29 153</t>
  </si>
  <si>
    <t>Odlaganje odpadnega asfalta na komunalno deponijo.  Upoštevati je potrebno stroške odvečnega materiala na urejeinh deponijah z upoštevanjem plačila takse.</t>
  </si>
  <si>
    <t>Odlaganje odpadnega cementnega betona na komunalno deponijo.  Upoštevati je potrebno stroške odvečnega materiala na urejeinh deponijah z upoštevanjem plačila takse.</t>
  </si>
  <si>
    <t>3 . 0</t>
  </si>
  <si>
    <t>VOZIŠČNE KONSTRUKCIJE</t>
  </si>
  <si>
    <t>3.1  NOSILNE PLASTI</t>
  </si>
  <si>
    <t>3.1.1  NEVEZANE NOSILNE PLASTI</t>
  </si>
  <si>
    <t>31 131</t>
  </si>
  <si>
    <t>Izdelava nevezane nosilne plasti enakomerno zrnatega drobljenca iz kamnine v debelini  20 cm (TD32) - (lokalne ceste) - utrditev na 100 Mpa</t>
  </si>
  <si>
    <t>31 133</t>
  </si>
  <si>
    <t>Izdelava nevezane nosilne plasti enakomerno zrnatega drobljenca iz kamnine v debelini 35 cm (TD32) - (državna cesta) - utrditev na 100 Mpa</t>
  </si>
  <si>
    <t>3.1.4-6  ASFALTNE NOSILNE PLASTI</t>
  </si>
  <si>
    <t>31 582</t>
  </si>
  <si>
    <t>Izdelava nosilne bitumenizirane plasti AC 22 base B50/70 A4 v debelini 6 cm (lokalne ceste)</t>
  </si>
  <si>
    <t>31 654</t>
  </si>
  <si>
    <t>Izdelava nosilne bitumenizirane plasti AC 32 base B70/100 A3 v debelini 10cm (državna cesta)</t>
  </si>
  <si>
    <t>3.2  OBRABNE PLASTI</t>
  </si>
  <si>
    <t>3.2.2  ASFALTNE OBRABNE IN ZAPORNE PLASTI</t>
  </si>
  <si>
    <t>32 1-D</t>
  </si>
  <si>
    <r>
      <t>Pobrizg s polimerno bitumensko emulzijo 0,31 do 0,50 kg/m</t>
    </r>
    <r>
      <rPr>
        <vertAlign val="superscript"/>
        <sz val="10"/>
        <rFont val="Arial Narrow"/>
        <family val="2"/>
        <charset val="238"/>
      </rPr>
      <t>2</t>
    </r>
  </si>
  <si>
    <t>32 242</t>
  </si>
  <si>
    <t>Izdelava obrabne in zaporne bituminizirane plasti AC 8 surf B70/100, A3 v debelini 3 cm (državna cesta)</t>
  </si>
  <si>
    <t>32 247</t>
  </si>
  <si>
    <t>Izdelava obrabne in zaporne bituminizirane plasti AC 8 surf B70/100, A4 v debelini 3 cm (lokalne ceste)</t>
  </si>
  <si>
    <t>3.5  ROBNI ELEMENTI VOZIŠČ</t>
  </si>
  <si>
    <t>3.5.2 ROBNIKI</t>
  </si>
  <si>
    <t>35 214</t>
  </si>
  <si>
    <t>Dobava in vgraditev predfabriciranega dvignjenega robnika iz cementnega betona  s prerezom 15/25 cm</t>
  </si>
  <si>
    <t>m'</t>
  </si>
  <si>
    <t>35 234</t>
  </si>
  <si>
    <t>Dobava in vgraditev predfabriciranega pogreznjenega robnika iz cementnega betona  s prerezom 15/25 cm</t>
  </si>
  <si>
    <t>35 297</t>
  </si>
  <si>
    <t>Dobava in vgraditev predfabriciranega zavojnega robnika iz cementnega betona z izmerami 15/25/50 cm</t>
  </si>
  <si>
    <t>3.5.3 OBROBE</t>
  </si>
  <si>
    <t>35 313</t>
  </si>
  <si>
    <t>Izdelava obrobe iz malih tlakovcev iz naravnega kamna velikosti 10 cm/10 cm /10 cm</t>
  </si>
  <si>
    <t>3.6 BANKINE</t>
  </si>
  <si>
    <t>36 131</t>
  </si>
  <si>
    <t>Izdelava bankine iz drobljenca, široke 0,50 m</t>
  </si>
  <si>
    <t>36 133</t>
  </si>
  <si>
    <t>Izdelava bankine iz drobljenca, široke 1,00 m</t>
  </si>
  <si>
    <t>4 . 0</t>
  </si>
  <si>
    <t>ODVODNJAVANJE</t>
  </si>
  <si>
    <t>4.1 POVRŠINSKO ODVODNJAVANJE</t>
  </si>
  <si>
    <t>41 441</t>
  </si>
  <si>
    <t>Zavarovanje dna kadunjastega jarka s plastjo bitumenskega betona, debelo 3 cm, in plastjo bituminiziranega drobljenca, debelo 6 cm, širokega 50 cm (asf. mulda)</t>
  </si>
  <si>
    <t>41 233</t>
  </si>
  <si>
    <t>Utrditev jarka s kanaletami na stik iz cementnega betona, dolžine 100 cm in notranje širine dna kanalete 30 cm, na podložni plasti iz zmesi zrn drobljenca, debeli 20 cm</t>
  </si>
  <si>
    <t>4.2 GLOBINSKO ODVODNJAVANJE-DRENAŽE</t>
  </si>
  <si>
    <t>42 133</t>
  </si>
  <si>
    <t>Izdelava vzdolžne in prečne drenaže, globoke do 1,0 m, na podložni plasti iz cementnega betona, debeline 10 cm, z gibljivimi plastičnimi cevmi premera 10 cm</t>
  </si>
  <si>
    <t>43 312</t>
  </si>
  <si>
    <t>Zasip cevne drenaže z zmesjo kamnitih zrn, obvito z geosintetikom, z 0,21 do 0,4 m3/m1, po načrtu</t>
  </si>
  <si>
    <t>4.3 GLOBINSKO ODVODNJAVANJE-KANALIZACIJA</t>
  </si>
  <si>
    <t>43 193</t>
  </si>
  <si>
    <t>Izdelava kanalizacije iz cevi iz polietilena, vključno s podložno plastjo iz cementnega betona, premera 25 cm, v globini do 1,0 m</t>
  </si>
  <si>
    <t>43 293</t>
  </si>
  <si>
    <t>Obbetoniranje cevi za kanalizacijo s cementnim betonom C 16/20, po detajlu iz načrta, premera 25 cm</t>
  </si>
  <si>
    <t>43 294</t>
  </si>
  <si>
    <t>Obbetoniranje cevi za kanalizacijo s cementnim betonom C 12/15, po detajlu iz načrta, premera 30 cm</t>
  </si>
  <si>
    <t>43 324</t>
  </si>
  <si>
    <t>Izdelava kanalizacije iz cevi iz cementnega betona, vključno s podložno plastjo iz zmesi kamnitih zrn, premera 30 cm, v globini do 1,0 m</t>
  </si>
  <si>
    <t>43 511</t>
  </si>
  <si>
    <t>Doplačilo za izdelavo kanalizacije v globini 1,1 do 2,0 m s cevmi prereza  do 25 cm</t>
  </si>
  <si>
    <t>43 832</t>
  </si>
  <si>
    <t>Preskus tesnosti cevi premera 25 cm</t>
  </si>
  <si>
    <t>43 841</t>
  </si>
  <si>
    <t>Pregled vgrajenih cevi s TV kamero</t>
  </si>
  <si>
    <t>4.4 JAŠKI</t>
  </si>
  <si>
    <t>44 162</t>
  </si>
  <si>
    <t>Izdelava jaška iz cementnega betona, krožnega prereza s premerom 60 cm, globokega 1,5 do 2,0 m (vtočni jaški)</t>
  </si>
  <si>
    <t>44 163</t>
  </si>
  <si>
    <t>Izdelava jaška iz cementnega betona, krožnega prereza s premerom 80 cm, globokega 1,5 do 2,0 m s peskolovom (revizijski jašek)</t>
  </si>
  <si>
    <t>44 798</t>
  </si>
  <si>
    <t>Preskus tesnosti jaška premera 60 do 80 cm</t>
  </si>
  <si>
    <t>44 854</t>
  </si>
  <si>
    <t>Dobava in vgraditev robniške litoželezne rešetke z nosilnostjo 400 kN, s prerezom 400/400 mm (nepovozni jaški)</t>
  </si>
  <si>
    <t>Dobava in vgraditev rešetke iz duktilne litine z nosilnostjo 400 kN, s prerezom 400/400 mm (povozni jaški)</t>
  </si>
  <si>
    <t>44 973</t>
  </si>
  <si>
    <t>Dobava in vgraditev pokrova iz duktilne litine z nosilnostjo 400 kN, krožnega prereza s premerom 800 mm (revizijski jašek)</t>
  </si>
  <si>
    <t>4.5 PREPUSTI</t>
  </si>
  <si>
    <t>45 111</t>
  </si>
  <si>
    <t>Izdelava prepusta krožnega prereza iz cevi iz cementnega betona s premerom 30 cm</t>
  </si>
  <si>
    <t>45 211</t>
  </si>
  <si>
    <t>Izdelava poševne vtočne ali iztočne glave prepusta krožnega prereza iz cementnega betona s premerom 30 do 40 cm</t>
  </si>
  <si>
    <t>5. 0</t>
  </si>
  <si>
    <t>GRADBENA IN OBRTNIŠKA DELA</t>
  </si>
  <si>
    <t>6. 0</t>
  </si>
  <si>
    <t>OPREMA CEST</t>
  </si>
  <si>
    <t>6.1 POKONČNA OPREMA CEST</t>
  </si>
  <si>
    <t>61 122</t>
  </si>
  <si>
    <t>Izdelava temelja iz cementnega betona C 12/15, globine 80 cm, premera 30 cm</t>
  </si>
  <si>
    <t>61 215</t>
  </si>
  <si>
    <t>Dobava in vgraditev stebrička za prometni znak iz vroče cinkane jeklene cevi s premerom 64 mm, dolge 2200 mm</t>
  </si>
  <si>
    <t>Dobava in vgraditev stebrička za prometni znak iz vroče cinkane jeklene cevi s premerom 64 mm, dolge 2800 mm</t>
  </si>
  <si>
    <t>61 216</t>
  </si>
  <si>
    <t>Dobava in vgraditev stebrička za prometni znak iz vroče cinkane jeklene cevi s premerom 64 mm, dolge 3200 mm</t>
  </si>
  <si>
    <t>61 217</t>
  </si>
  <si>
    <t>Dobava in vgraditev stebrička za prometni znak iz vroče cinkane jeklene cevi s premerom 64 mm, dolge 3450 mm</t>
  </si>
  <si>
    <t>Dobava in vgraditev stebrička za prometni znak iz vroče cinkane jeklene cevi s premerom 64 mm, dolge 3550 mm</t>
  </si>
  <si>
    <t>Dobava in vgraditev stebrička za prometni znak iz vroče cinkane jeklene cevi s premerom 64 mm, dolge 3650 mm</t>
  </si>
  <si>
    <t>Dobava in vgraditev stebrička za prometni znak iz vroče cinkane jeklene cevi s premerom 64 mm, dolge 3900 mm</t>
  </si>
  <si>
    <t>61 218</t>
  </si>
  <si>
    <t>Dobava in vgraditev stebrička za prometni znak iz vroče cinkane jeklene cevi s premerom 64 mm, dolge 4250 mm</t>
  </si>
  <si>
    <t>61 612</t>
  </si>
  <si>
    <t>Dobava in pritrditev okroglega prometnega znaka, podloga iz vroče cinkane jeklene pločevine, znak z odsevno folijo 1. vrste, premera 600 mm (razred retrofleksije RA1)</t>
  </si>
  <si>
    <t>Dobava in pritrditev okroglega prometnega znaka, podloga iz vroče cinkane jeklene pločevine, znak z odsevno folijo 1. vrste, premera 600 mm (razred retrofleksije RA2)</t>
  </si>
  <si>
    <t>61 711</t>
  </si>
  <si>
    <t>Dobava in pritrditev prometnega znaka, podloga iz vroče cinkane jeklene pločevine, znak z odsevno barvo-folijo 1. vrste, velikosdo 0,10 m² (razred retrofleksije RA1) - dopolnilna tabla</t>
  </si>
  <si>
    <t>61 713</t>
  </si>
  <si>
    <t>Dobava in pritrditev prometnega znaka, podloga iz vroče cinkane jeklene pločevine, znak z odsevno barvo-folijo 1. vrste, velikost 0,21 do 0,40 m² (razred retrofleksije RA1) - stacionaža in grbina</t>
  </si>
  <si>
    <t>61 714</t>
  </si>
  <si>
    <t>Dobava in pritrditev prometnega znaka, podloga iz vroče cinkane jeklene pločevine, znak z odsevno barvo-folijo 1. vrste, velikost 0,41 do 0,70 m² (razred retrofleksije RA2) - table za naselje</t>
  </si>
  <si>
    <t>Dobava in pritrditev prometnega znaka, podloga iz vroče cinkane jeklene pločevine, znak z odsevno barvo-folijo 1. vrste, velikost 0,41 do 0,70 m² (razred retrofleksije RA1) - smerokazi</t>
  </si>
  <si>
    <t>6.2 OZNAČBE NA VOZIŠČU</t>
  </si>
  <si>
    <t>62 112</t>
  </si>
  <si>
    <t>Izdelava tankoslojne vzdolžne označbe na vozišču z enokomponentno belo barvo, vključno 250 g/m2 posipa z drobci / kroglicami stekla, strojno, debelina plasti suhe snovi 200 μm, širina črte 12 cm</t>
  </si>
  <si>
    <t>62 111</t>
  </si>
  <si>
    <t>Izdelava tankoslojne vzdolžne označbe na vozišču z enokomponentno belo barvo, vključno 250 g/m2 posipa z drobci / kroglicami stekla, strojno, debelina plasti suhe snovi 200 μm, širina črte 15 cm</t>
  </si>
  <si>
    <t>62 114</t>
  </si>
  <si>
    <t>Izdelava tankoslojne vzdolžne označbe na vozišču z enokomponentno belo (oz. rdečo) barvo, vključno 250 g/m2 posipa z drobci / kroglicami stekla, strojno, debelina plasti suhe snovi 200 μm, širina črte 20 cm</t>
  </si>
  <si>
    <t>62 162</t>
  </si>
  <si>
    <t>Izdelava tankoslojne prečne in ostalih označb na vozišču z enokomponentno belo barvo, vključno 250 g/m2 posipa z drobci / kroglicami stekla, strojno, debelina plasti suhe snovi 250 mm, širina črte 50 cm</t>
  </si>
  <si>
    <t>62 241</t>
  </si>
  <si>
    <t>Doplačilo za ročno izdelavo ostalih označb na vozišču, posamezna površina označbe do 0,50 m2 (piktogrami in kolesarske puščice)</t>
  </si>
  <si>
    <t>62 244</t>
  </si>
  <si>
    <t>Doplačilo za ročno izdelavo ostalih označb na vozišču, posamezna površina označbe nad 1,5 m2</t>
  </si>
  <si>
    <t>62 253</t>
  </si>
  <si>
    <t>Doplačilo za izdelavo prekinjenih vzdolžnih označb na vozišču, širina črte 12 cm</t>
  </si>
  <si>
    <t>Doplačilo za izdelavo prekinjenih vzdolžnih označb na vozišču, širina črte 15 cm</t>
  </si>
  <si>
    <t>62 263</t>
  </si>
  <si>
    <t>Doplačilo za izdelavo označb na vozišču z rumeno barvo, debelina suhe snovi do 200 mm</t>
  </si>
  <si>
    <t>6.3 OPREMA ZA VODNJE PROMETA</t>
  </si>
  <si>
    <t>63 122</t>
  </si>
  <si>
    <t>Dobava in postavitev plastičnega smernika s polnim prerezom, dolžina 1200 mm, z odsevnikom iz umetne snovi</t>
  </si>
  <si>
    <t>63 571</t>
  </si>
  <si>
    <t>Dobava in vgraditev cestnega ogledala (brez stebriča)</t>
  </si>
  <si>
    <t>7.0</t>
  </si>
  <si>
    <t>TUJE STORITVE</t>
  </si>
  <si>
    <t>7.9 PRESKUSI, NADZOR IN TEHNIČNA DOKUMENTACIJA</t>
  </si>
  <si>
    <t>79 311</t>
  </si>
  <si>
    <t>Projektantski nadzor</t>
  </si>
  <si>
    <t>ura</t>
  </si>
  <si>
    <t>79 351</t>
  </si>
  <si>
    <t>Geotehnični nadzor</t>
  </si>
  <si>
    <t>79 514</t>
  </si>
  <si>
    <t>Izdelava projektne dokumentacije za PID</t>
  </si>
  <si>
    <t>79 D1</t>
  </si>
  <si>
    <t>Izdelava godetskega posnetka izvdenih del</t>
  </si>
  <si>
    <t>79 D2</t>
  </si>
  <si>
    <t>Vnos v bazo cestnih podatkov (BCP)</t>
  </si>
  <si>
    <t>REKAPITULACIJA NAČRTA CS1349-G/19-PZI-GRADBENO-PROMETNI DEL</t>
  </si>
  <si>
    <t>REKONSTRUKCIJA CESTE R2-404 ODSEK 1380 ILIRSKA BISTRICA-PIVKA</t>
  </si>
  <si>
    <t>OD KM 14+025 DO KM 14+940 - CESTA</t>
  </si>
  <si>
    <t xml:space="preserve"> </t>
  </si>
  <si>
    <t xml:space="preserve">REKAPITULACIJA  STROŠKOV </t>
  </si>
  <si>
    <t>REKAPITULACIJA</t>
  </si>
  <si>
    <t>1.0  PREDDELA</t>
  </si>
  <si>
    <t>2.0  ZEMELJSKA DELA IN TEMELJENJE</t>
  </si>
  <si>
    <t>3.0  VOZIŠČNE KONSTRUKCIJE</t>
  </si>
  <si>
    <t xml:space="preserve">4.0  ODVODNJAVANJE </t>
  </si>
  <si>
    <t xml:space="preserve">5.0  GRADBENA IN OBRTNIŠKA DELA </t>
  </si>
  <si>
    <t>6.0  OPREMA CESTE</t>
  </si>
  <si>
    <t>7.0  TUJE STORITVE</t>
  </si>
  <si>
    <t xml:space="preserve">    SKUPAJ</t>
  </si>
  <si>
    <t xml:space="preserve">      DDV (22%)</t>
  </si>
  <si>
    <t xml:space="preserve">    SKUPAJ (z DDV)</t>
  </si>
  <si>
    <t>Prevoz materiala na razdaljo nad 5000 do 7000 m (humus, zemljina 3. kategorije+gradbeni odpadki)</t>
  </si>
  <si>
    <t>Izdelava nosilne bitumenizirane plasti AC 32 base B70/100 A3 v debelini 10cm (cesta)</t>
  </si>
  <si>
    <t>31 452</t>
  </si>
  <si>
    <t>Izdelava nosilne bitumenizirane plasti AC 16 base B50/70 A4 v debelini 5cm (hodnik nad 2,50 m)</t>
  </si>
  <si>
    <t>32 251</t>
  </si>
  <si>
    <t>Izdelava obrabne in zaporne bituminizirane plasti AC 8 surf B70/100, A5 v debelini 2,5 cm (hodnik nad 2,50 m)</t>
  </si>
  <si>
    <t>32 254</t>
  </si>
  <si>
    <t>Izdelava obrabne in zaporne bituminizirane plasti AC 8 surf B70/100, A5 v debelini 4 cm (hodnik do 2,50 m)</t>
  </si>
  <si>
    <t xml:space="preserve">GRADBENA IN OBRTNIŠKA DELA </t>
  </si>
  <si>
    <t>Dobava in pritrditev prometnega znaka, podloga iz vroče cinkane jeklene pločevine, znak z odsevno barvo-folijo 1. vrste, velikost 0,21 do 0,40 m² (razred retrofleksije RA1) - znak za avtobusno postajo</t>
  </si>
  <si>
    <t>62 116</t>
  </si>
  <si>
    <t>Izdelava tankoslojne vzdolžne označbe na vozišču z enokomponentno rumeno barvo, vključno 250 g/m2 posipa z drobci / kroglicami stekla, strojno, debelina plasti suhe snovi 200 mm, širina črte 30 cm</t>
  </si>
  <si>
    <t>62 256</t>
  </si>
  <si>
    <t>Doplačilo za izdelavo prekinjenih vzdolžnih označb na vozišču, širina črte 30 cm</t>
  </si>
  <si>
    <t>6.6 DRUGA OPREMA CEST</t>
  </si>
  <si>
    <t>66 D</t>
  </si>
  <si>
    <t>Dobava in vgradnja tipske avtobusne nadstrešnice po navodilih Občine Pivka.</t>
  </si>
  <si>
    <t>OD KM 14+025 DO KM 14+940 - AVTOBUSNA POSTAJALIŠČA</t>
  </si>
  <si>
    <t>Vgraditev posteljice v debelini plasti do 25 cm iz vezljive zemljine – 3. kategorije -  utrditev na 60 Mpa</t>
  </si>
  <si>
    <t>Odlaganje odpadne zmesi zemljine in kamnine</t>
  </si>
  <si>
    <t>3.1.8  ASFALTNE OBRABNONOSILNE PLASTI</t>
  </si>
  <si>
    <t>31813</t>
  </si>
  <si>
    <t>Izdelava obrabnonosilne bitumenizirane plasti AC 16surf B50/70 A4 v debelini 6cm</t>
  </si>
  <si>
    <t>Izdelava tankoslojne vzdolžne označbe na vozišču z enokomponentno belo barvo, vključno 250 g/m2 posipa z drobci / kroglicami stekla, strojno, debelina plasti suhe snovi 200 mm, širina črte 10 cm</t>
  </si>
  <si>
    <t>62 251</t>
  </si>
  <si>
    <t>Doplačilo za izdelavo prekinjenih vzdolžnih označb na vozišču, širina črte 10 cm</t>
  </si>
  <si>
    <t>OD KM 14+025 DO KM 14+940 - POVRŠINE ZA KOLESARJE IZVEN NASELJA</t>
  </si>
  <si>
    <t>3.4 TLAKOVANE OBRABNE PLASTI</t>
  </si>
  <si>
    <t>34 414</t>
  </si>
  <si>
    <t>Izdelava tlakovane obrabne plasti iz tlakovcev iz cementnega betona velikosti 30 cm/30cm/8cm, stiki zaliti z elastično zmesjo - taktilne označbe</t>
  </si>
  <si>
    <t>Doplačilo za ročno izdelavo ostalih označb na vozišču, posamezna površina označbe do 0,5 m2</t>
  </si>
  <si>
    <t>62 422</t>
  </si>
  <si>
    <t>Izdelava debeloslojne prečne in ostalih označb na vozišču z večkomponentno hladno plastiko z vmešanimi drobci / kroglicami stekla, vključno 200 g/m2 dodatnega posipa z drobci stekla, strojno, debelina plasti 3 mm, širina črte  30 cm (talne taktilne označbe na prehodih za pešce)</t>
  </si>
  <si>
    <t>66 991</t>
  </si>
  <si>
    <t>Dobava in postavitev klopi za počivališča po navodilih investitorja</t>
  </si>
  <si>
    <t>66 992</t>
  </si>
  <si>
    <t>Dobava in postavitev koša za smeti po navodilih investitorja</t>
  </si>
  <si>
    <t>66 993</t>
  </si>
  <si>
    <t>Dobava in vgradnja stojala za kolo po izboru investitorja za opremo kolesarskega počivališča</t>
  </si>
  <si>
    <t>OD KM 14+025 DO KM 14+940 - POVRŠINE ZA PEŠCE V NASELJU</t>
  </si>
  <si>
    <t xml:space="preserve">  </t>
  </si>
  <si>
    <t xml:space="preserve">REKAPITULACIJA </t>
  </si>
  <si>
    <t>A.</t>
  </si>
  <si>
    <t>REKAPITULACIJA GRADBENA DELA</t>
  </si>
  <si>
    <t>B.</t>
  </si>
  <si>
    <t>REKAPITULACIJA CESTNA RAZSVETLJAVA - ELEKTRO DELA</t>
  </si>
  <si>
    <t>C.</t>
  </si>
  <si>
    <t>ELEKTROENERGETSKI VODI - NN PRIKLJUČEK OCR 1</t>
  </si>
  <si>
    <t>22% DDV</t>
  </si>
  <si>
    <t>Opis dela</t>
  </si>
  <si>
    <t>Enota mere</t>
  </si>
  <si>
    <t>Cena</t>
  </si>
  <si>
    <t>Skupaj</t>
  </si>
  <si>
    <t xml:space="preserve">A. </t>
  </si>
  <si>
    <t>GRADBENA DELA</t>
  </si>
  <si>
    <t>1.0.</t>
  </si>
  <si>
    <t>1.1.</t>
  </si>
  <si>
    <t>GEODETSKA DELA</t>
  </si>
  <si>
    <t>1.</t>
  </si>
  <si>
    <t>Trasiranje trase kabelskega kabla oz. kabelske kanalizacije 
z označevanjem v naselju ali ovirami:</t>
  </si>
  <si>
    <t>m</t>
  </si>
  <si>
    <t>2.</t>
  </si>
  <si>
    <t xml:space="preserve">Pripravljalna dela na gradbišču
</t>
  </si>
  <si>
    <t>ur</t>
  </si>
  <si>
    <t>3.</t>
  </si>
  <si>
    <t xml:space="preserve">Obeleženje in zakoličba trase obstoječih in projektiranih telefonskih in energetskih kablov, vodovoda ter kanalizacije in drugih komunalnih vodov ter označbe križanj:
</t>
  </si>
  <si>
    <t>SKUPAJ GEODETSKA DELA</t>
  </si>
  <si>
    <t>1.2</t>
  </si>
  <si>
    <t>ČIŠČENJE TERENA</t>
  </si>
  <si>
    <t>Demontažna obstoječih betonskih drogov, odvoz na deponijo</t>
  </si>
  <si>
    <t>Demontažna obstoječe cestne svetilke, odvoz na deponijo, upoštevati da so svetilke nevarni odpadki</t>
  </si>
  <si>
    <t>1.2.</t>
  </si>
  <si>
    <t>SKUPAJ PREDDELA</t>
  </si>
  <si>
    <t>2.0.</t>
  </si>
  <si>
    <t>ZEMELJSKA DELA</t>
  </si>
  <si>
    <t>2.1.</t>
  </si>
  <si>
    <t>IZKOPI</t>
  </si>
  <si>
    <t>Strojni izkop kabelskega jarka globine 1.0m in širine 0.4m, odvoz odvečenega materiala na deponijo do 20km</t>
  </si>
  <si>
    <t>m³</t>
  </si>
  <si>
    <t>Strojni izkop izkop jame za kabelske jaške, odvoz odvečenega materiala na deponijo do 20km, v zemljišču III., IV. do V. Kategorije</t>
  </si>
  <si>
    <t>Strojni izkop za temelje OCR in svetilk, odvoz odvečenega materiala na deponijo do 20km, v zemljišču III., IV. do V. Kategorije</t>
  </si>
  <si>
    <t>SKUPAJ IZKOPI</t>
  </si>
  <si>
    <t>2.2.</t>
  </si>
  <si>
    <t>KABELSKA POSTELJICA, ZASIPI</t>
  </si>
  <si>
    <t>Izdelava kabelske posteljice dim. 0.2x0.4m s peskom granulacije 0-4mm</t>
  </si>
  <si>
    <t>Zasipi EKK in KJ po potrebi z ustreznimi peščenimi frakcijami ter utrjevanje v slojih po 20cm, granulacije 0-4mm</t>
  </si>
  <si>
    <t>SKUPAJ KABELSKA POSTELJICA, ZASIPI</t>
  </si>
  <si>
    <t>2.3.</t>
  </si>
  <si>
    <t>BREŽINE IN ZELENICE</t>
  </si>
  <si>
    <t>Povrnitev trase v staro stanje (fino planiranje, ponovna zatravitev...)</t>
  </si>
  <si>
    <r>
      <t>m</t>
    </r>
    <r>
      <rPr>
        <sz val="10"/>
        <rFont val="Calibri"/>
        <family val="2"/>
        <charset val="238"/>
      </rPr>
      <t>²</t>
    </r>
  </si>
  <si>
    <t>SKUPAJ BREŽINE IN ZELENICE</t>
  </si>
  <si>
    <t>SKUPAJ ZEMELJSKA DELA</t>
  </si>
  <si>
    <t>4.0.</t>
  </si>
  <si>
    <t>KABELSKA KANALIZACIJA IN JAŠKI</t>
  </si>
  <si>
    <t>4.1.</t>
  </si>
  <si>
    <t>KABELSKA KANALIZACIJA</t>
  </si>
  <si>
    <t>Dobava in polaganje cevi PVC cevi Ø29mm od razdelilcev kandelabra do svetilke</t>
  </si>
  <si>
    <t>Dobava in polaganje cevi SFX EL-K Ø 75mm na globini 0.8m, od kandelabra do kandelabra</t>
  </si>
  <si>
    <t>SKUPAJ KABELSKA KANALIZACIJA</t>
  </si>
  <si>
    <t>4.2.</t>
  </si>
  <si>
    <t>JAŠKI</t>
  </si>
  <si>
    <t>Izdelava AB kabelskega jaška  iz B.C. Ø60/100cm, izdelava AB temeljne plošče 20 cm, z odprtinami za cevi (montažo tipskih uvodnic) kabelske kanalizacije z izdelavo AB nosilne plošče 25 cm ,tulca nad nosilno ploščo min.250mm, ometavanje in finalna obdelava jaška, izdelavo povezave in pritrditve valjanca v jašku,brez dobave LŽ pokrova</t>
  </si>
  <si>
    <t>Izdelava AB kabelskega jaška  iz B.C. Ø100/100cm, izdelava AB temeljne plošče 20 cm, z odprtinami za cevi (montažo tipskih uvodnic) kabelske kanalizacije z izdelavo AB nosilne plošče 25 cm ,tulca nad nosilno ploščo min.250mm, ometavanje in finalna obdelava jaška, izdelavo povezave in pritrditve valjanca v jašku,brez dobave LŽ pokrova</t>
  </si>
  <si>
    <t>Izdelava in dobava lahkega LTŽ pokrova 125kN opremljen z napisom ELEKTRO</t>
  </si>
  <si>
    <t>SKUPAJ JAŠKI</t>
  </si>
  <si>
    <t xml:space="preserve">SKUPAJ KABELSKA KANALIZACIJA IN JAŠKI </t>
  </si>
  <si>
    <t>5.0.</t>
  </si>
  <si>
    <t>GRADBENO OBRTNIŠKA DELA</t>
  </si>
  <si>
    <t>5.1.</t>
  </si>
  <si>
    <t>DELO S CEMENTNIM BETONOM</t>
  </si>
  <si>
    <t>Izdelava betonskega temelja za 9m kandelaber dim. 0.8x0.8x1.1m, s štirimi sidrnimi vijaki M 24x 1m ter 2x SFX EL-K cevjo Ø75mm</t>
  </si>
  <si>
    <t>Obbetoniranje kabelske kanalizacije na mestih prehoda pod utrjenimi površinami v debelini 15cm s pustim betonom C20/25</t>
  </si>
  <si>
    <t>Dobava in montaža tipskega betonskega temelja dim.1000x1000x305mm, z vgrajenimi štirimi cevmi Ø 160mm za OCR</t>
  </si>
  <si>
    <t>SKUPAJ DELO S CEMENTNIM BETONOM</t>
  </si>
  <si>
    <t xml:space="preserve">SKUPAJ GRADBENO OBRTNIŠKA DELA </t>
  </si>
  <si>
    <t>CESTNA RAZSVETLJAVA ELEKTRO DELA</t>
  </si>
  <si>
    <t>6.1.</t>
  </si>
  <si>
    <t>ELEKTRO DELA</t>
  </si>
  <si>
    <t>Dobava in polaganje kabla NYY-J  4x2.5mm²  v cev PVC Ø 29mm od razdelilcev kandelabrov do svetilke</t>
  </si>
  <si>
    <t>Dobava in polaganje kabla NAYY-J  4x16+2.5mm²  v cev SFX EL-K Ø 75mm do razdelilcev  CR</t>
  </si>
  <si>
    <t>Vris kabelske kanalizacije JR v podzemni kataster</t>
  </si>
  <si>
    <t>4.</t>
  </si>
  <si>
    <t>Dobava in montaža ravnega vroče cinkanega kovinskega droga višine h=9m nad nivojem zemlje,  s siderno ploščo in sidernimi vijaki skladno s tipizacijo upravljalca na tem območju ter dimenzionirani za pritisk vetra do 500N/m² z vsemi potrebnimi A-testi, dokazili o skladnosti s standardi, ter statičnimi izračuni</t>
  </si>
  <si>
    <t>5.</t>
  </si>
  <si>
    <t>Dobava in montaža razdelilca v kandelabru z vgrajeno cevno varovalko 1X6A, za varovanje kabla do svetilke</t>
  </si>
  <si>
    <t>6.</t>
  </si>
  <si>
    <t>Dobava in montaža dvojnega nasadnika Ø60mm, 90°</t>
  </si>
  <si>
    <t>7.</t>
  </si>
  <si>
    <t xml:space="preserve">Streetlight 20 micro LED, svetilka za kandelaber, primarno usmerjanje svetlobe leča, material: PMMA, primarni svetlobnotehnični pokrov: pokrov, material: varnostno kaljeno steklo (ESG), prozoren material, porazdelitev svetilnosti: ST1.3a, izstop svetlobe: direktno sevajoče, primarna svetlobna karakteristika: asimetrično, način montaže: nastavek, nastavek, LED High Power LED, nazivni svetlobni tok: 3.520 lm, barva svetlobe: 830, barvna temperatura: 3000K, predstikalna naprava: EVG Plus, življenjska doba 100.000h (L97/B10), upravljanje: redukcija moči, digitalni komunikacijski vmesnik, nadzor in zagotavljanje konstantnega svetlobnega toka, časovno-odvisno upravljanje svetlobnega toka, fleksibilno parametriranje svetlobnega toka, termična zaščita, elektronska redukcija moči, priklop na omrežje: 220..240V, AC, 50/60Hz, začetek obratovalne dobe: 37 W, konec obratovalne dobe: 39 W, redukcija: 18 W, ohišje svetilke brez hladilnih reber, material: aluminij tlačno ulito, prašno premazano, v Siteco® kovinsko sivi barvi (DB 702S), dolžina: 408 mm, širina: 216 mm, višina: 120mm, nastavek: 42/60/76mm (direktni natik) in 42/60mm (pritrditev s strani), 
</t>
  </si>
  <si>
    <t>kandelabrska prirobnica: 42mm: 5XA59000XM4, 60mm: 5XA59000XM2, 76mm: 5XA59000XM1, zaščitna stopnja (celota): IP66, zaščitni razred (celota): zaščitni razred II (RII - zaščitno izoliranje), certifikacijski znak: CE, ENEC, VDE, odpornost na udarce: IK09, dopustna okoliška temperatura za zunanja območja uporabe: -35..+50°C kot npr. Siteco SL20 micro 5XB13D1B108C</t>
  </si>
  <si>
    <t>8.</t>
  </si>
  <si>
    <t xml:space="preserve">Streetlight 20 mini LED, svetilka za kandelaber, primarno usmerjanje svetlobe leča, material: PMMA, primarni svetlobnotehnični pokrov: pokrov, material: varnostno kaljeno steklo (ESG), prozoren material, porazdelitev svetilnosti: ST1.3a, izstop svetlobe: direktno sevajoče, primarna svetlobna karakteristika: asimetrično, način montaže: nastavek, nastavek, LED High Power LED, nazivni svetlobni tok: 6.470 lm, barva svetlobe: 830, barvna temperatura: 3000K, predstikalna naprava: EVG Plus, življenjska doba 100.000h (L97/B10), upravljanje: redukcija moči, digitalni komunikacijski vmesnik, nadzor in zagotavljanje konstantnega svetlobnega toka, časovno-odvisno upravljanje svetlobnega toka, fleksibilno parametriranje svetlobnega toka, termična zaščita, elektronska redukcija moči, priklop na omrežje: 220..240V, AC, 50/60Hz, začetek obratovalne dobe: 66 W, konec obratovalne dobe: 69 W, redukcija: 31 W, ohišje svetilke brez hladilnih reber, material: aluminij tlačno ulito, prašno premazano, v Siteco® kovinsko sivi barvi (DB 702S), dolžina: 535 mm, širina: 225 mm, višina: 123mm, </t>
  </si>
  <si>
    <t>nastavek: 42/60/76mm (direktni natik) in 42/60mm (pritrditev s strani), 
kandelabrska prirobnica: 42mm: 5XA59000XM4, 60mm: 5XA59000XM2, 76mm: 5XA59000XM1, zaščitna stopnja (celota): IP66, zaščitni razred (celota): zaščitni razred II (RII - zaščitno izoliranje), certifikacijski znak: CE, ENEC, VDE, odpornost na udarce: IK09, dopustna okoliška temperatura za zunanja območja uporabe: -35..+50°C, kot npr. Siteco SL20 micro 5XB23H1B308C</t>
  </si>
  <si>
    <t>9,</t>
  </si>
  <si>
    <t xml:space="preserve">Streetlight 20 micro LED, svetilka za kandelaber, primarno usmerjanje svetlobe leča, material: PMMA, primarni svetlobnotehnični pokrov: pokrov, material: varnostno kaljeno steklo (ESG), prozoren material, porazdelitev svetilnosti: ST1.3a, izstop svetlobe: direktno sevajoče, primarna svetlobna karakteristika: asimetrično, način montaže: nastavek, nastavek, LED High Power LED, nazivni svetlobni tok: 4.240 lm, barva svetlobe: 740, barvna temperatura: 4000K, predstikalna naprava: EVG Plus, življenjska doba 100.000h (L97/B10), upravljanje: redukcija moči, digitalni komunikacijski vmesnik, nadzor in zagotavljanje konstantnega svetlobnega toka, časovno-odvisno upravljanje svetlobnega toka, fleksibilno parametriranje svetlobnega toka, termična zaščita, elektronska redukcija moči, priklop na omrežje: 220..240V, AC, 50/60Hz, začetek obratovalne dobe: 37 W, konec obratovalne dobe: 39 W, redukcija: 18 W, ohišje svetilke brez hladilnih reber, material: aluminij tlačno ulito, prašno premazano, v Siteco® kovinsko sivi barvi (DB 702S), dolžina: 408 mm, širina: 216 mm, višina: 120mm, </t>
  </si>
  <si>
    <t>nastavek: 42/60/76mm (direktni natik) in 42/60mm (pritrditev s strani), kandelabrska prirobnica: 42mm: 5XA59000XM4, 60mm: 5XA59000XM2, 76mm: 5XA59000XM1, zaščitna stopnja (celota): IP66, zaščitni razred (celota): zaščitni razred II (RII - zaščitno izoliranje), certifikacijski znak: CE, ENEC, VDE, odpornost na udarce: IK09, dopustna okoliška temperatura za zunanja območja uporabe: -35..+50°C kot npr. Siteco SL20 micro 5XB13D2B108C</t>
  </si>
  <si>
    <t>10.</t>
  </si>
  <si>
    <t>Dobava in vgadnja  ozemljitvenega traka FeZn 25x4mm</t>
  </si>
  <si>
    <t>11.</t>
  </si>
  <si>
    <t>Dobava in montaža toplo cinkanih križnih sponk FeZn 60x60mm in izdelava križnih stikov</t>
  </si>
  <si>
    <t>12.</t>
  </si>
  <si>
    <t xml:space="preserve">OCR
Dobava in montaža tipske plastične prostostoječe z vgrajeno pregrado za ločeno napajalno merilni del ter razvodno krmilni del javne razsvetljave, opremljena z dvema ključavnicama (Elektro in vzdrževalca) z urejenim dostopom s pločnika in ureditvijo okolice OCR in sicer s polaganjem pralnih plošč oz. polaganjem asfalta, v katero je vgrajena oprema:
</t>
  </si>
  <si>
    <t>kpl</t>
  </si>
  <si>
    <t>- števec, Direktni trifazni dvosmerni števec s  15-minutno registracijo delovne energije r.1 (IEC)ali B (MID) in jalove energije r.2, (3x230/400V, 10-120 A) in z GSM komunikatorjem (Podatkovno SIM kartico zagotovi lastnik infrastrukture pri kontrolnem pregledu merilnega mesta v okviru postopka prevzema merilnega mesta)</t>
  </si>
  <si>
    <t>~ozemljitev PY 16 mm</t>
  </si>
  <si>
    <t>~glavno stikalo ES68/40A</t>
  </si>
  <si>
    <t>~Inštalacijski odklopnik, karak. C6A, 1 polni, 10kA</t>
  </si>
  <si>
    <t>~svetlobno stikalo HTR</t>
  </si>
  <si>
    <t>~svetlobni senzor za HTR</t>
  </si>
  <si>
    <t>~preklopna ura DIGI 20</t>
  </si>
  <si>
    <t>- ločilnik 160A/1 EFEN</t>
  </si>
  <si>
    <t>- ločilnik 160A/3 EFEN</t>
  </si>
  <si>
    <t>- ločilnik 250A/3 EFEN</t>
  </si>
  <si>
    <t>- vložek NV 250/16A/3</t>
  </si>
  <si>
    <t>- vložek NV 160/10A/1</t>
  </si>
  <si>
    <t>- vložek NV 160/80A/3</t>
  </si>
  <si>
    <t>- vložek NV 160/10A/3</t>
  </si>
  <si>
    <t>- sponka ničelna PK 250/0</t>
  </si>
  <si>
    <t>~Podnožje odvodnika prenapetosti, razredC,VVP serija VARTEC,1P</t>
  </si>
  <si>
    <t>~Modul odvodnika prenapetosti, razred C, VVP255, 15 kA</t>
  </si>
  <si>
    <t>~uvodnice Pg, Cu za zbiralke, vrstne sponke, napisne ploščice, atesti, vezni in pritrdilni  material</t>
  </si>
  <si>
    <t>~pomožni rele PR 59 35</t>
  </si>
  <si>
    <t>~kontaktor KN 30</t>
  </si>
  <si>
    <t>~stikalo 4G 10-124U</t>
  </si>
  <si>
    <t>~cev PVC fi 110mm (5x1.5m)</t>
  </si>
  <si>
    <t>~vrstne sponke, napisne ploščice..</t>
  </si>
  <si>
    <t>~vezni in drobni material</t>
  </si>
  <si>
    <t>-montaža in povezava elementov v delavnici in preizkus</t>
  </si>
  <si>
    <t>13.</t>
  </si>
  <si>
    <t>Izdelava spojev z vijačenjem na kandelabre z dvema vijakoma M 10</t>
  </si>
  <si>
    <t>14.</t>
  </si>
  <si>
    <t>Dobava in vgradnja opozorilnega PVC traka napis elektrika</t>
  </si>
  <si>
    <t>15.</t>
  </si>
  <si>
    <t>Izdelava električnih in svetlobno tehničnih meritev po izvedenih delih</t>
  </si>
  <si>
    <t>16.</t>
  </si>
  <si>
    <t>Testiranje in vstavitev v pogon (funkc. preizkus)</t>
  </si>
  <si>
    <t>SKUPAJ ELEKTRO DELA</t>
  </si>
  <si>
    <t>6.2.</t>
  </si>
  <si>
    <t>NADZOR</t>
  </si>
  <si>
    <t>SKUPAJ NADZOR</t>
  </si>
  <si>
    <t>6.3.</t>
  </si>
  <si>
    <t>NAČRT IZVEDENIH DEL</t>
  </si>
  <si>
    <t>Izdelava projekta izvedenih del JR v 3 izvodih vključno z izdelavo geodetskega posnetka</t>
  </si>
  <si>
    <t xml:space="preserve">Izdelava NOV v 3 izvodih </t>
  </si>
  <si>
    <t>SKUPAJ NAČRT IZVEDENIH DEL</t>
  </si>
  <si>
    <t>6.0.</t>
  </si>
  <si>
    <t>SKUPAJ CESTNA RAZSVETLJAVA ELEKTRO DELA</t>
  </si>
  <si>
    <t>SKUPAJ GRADBENA DELA</t>
  </si>
  <si>
    <t>ELEKTROENERGETSKI VODI - NN PRIKLJUČEK / OCR</t>
  </si>
  <si>
    <t>ELEKTROMONTAŽNA DELA</t>
  </si>
  <si>
    <t>Plačilo EE prispevka za novo števčno mesto 3x16A</t>
  </si>
  <si>
    <t xml:space="preserve">Stikalne manipulacije za vzpostavitev breznapetostnega stanja
</t>
  </si>
  <si>
    <t>Dobava in polaganje kabelskega vodnika  v že izdelano kabelsko kanalizacijo E-A2XY-J 4x70+1.5mm² do OCR</t>
  </si>
  <si>
    <t>m1</t>
  </si>
  <si>
    <t>Izdelava notranjih kabelskih končnikov 4x70mm² Al kpl. S priklopom kabla na odjemnem mestu OCR</t>
  </si>
  <si>
    <t>Izdelava notranjih kabelskih končnikov 4x16mm² kpl. S priklopom kabla na odjemnem mestu OCR</t>
  </si>
  <si>
    <t>Izdelava kabelske glave za zunanjo montažo 4x70mm² Cu - kpl.s priklopom kabla na obstoječe prostozračno omrežje</t>
  </si>
  <si>
    <t>Izdelava kabelskih končnikov 4x70mm² Cu kpl. S priklopom kabla na odjemnem mestu</t>
  </si>
  <si>
    <t>Dobava in montaža odvodnikov prenapetosti  IPO 0.5kV, 2.5kA na obstoječ BD drog kpl. z konzolami razreda A</t>
  </si>
  <si>
    <t>9.</t>
  </si>
  <si>
    <t>Dobava in polaganje kabla PP00Y 1x35mm² pritrjen na BD - kpl s priklopom in ozemljitev</t>
  </si>
  <si>
    <t>Dobava in montaža mehanske zaščite na BD</t>
  </si>
  <si>
    <t>Izvedba priklopa napajalnega dela CR s strani elektrodistributerja, priključitev na PS PMO, stikalne manipulacije za zavarovanje gradbišča, izdelava elaborata priklopa na NN omrežje, soglasje za priklop, pogodba o priključitvi</t>
  </si>
  <si>
    <t>ocenjeno</t>
  </si>
  <si>
    <t>SKUPAJ ELEKTROMONTAŽNA DELA</t>
  </si>
  <si>
    <t>1.3.</t>
  </si>
  <si>
    <t>Izdelava 1x2 cevne kabelske kanalizacije iz PVC cevi 110mm, dobava, vgradnja in zaščita cevi s peskom granulacije 4-8mm v sloju 10cm nad cevmi, z dobavo in montažo distančnikov, za izvedbo priklopa na NNO (brez dobave cevi)</t>
  </si>
  <si>
    <t>Samo dobava PVC  cevi Ø 110mm in distančnikov, s predvleko</t>
  </si>
  <si>
    <t>Izdelava kabelske posteljice dimenzij 0.2x0.4m s peskom granulacije 0-4mm</t>
  </si>
  <si>
    <r>
      <t>m</t>
    </r>
    <r>
      <rPr>
        <sz val="10"/>
        <rFont val="Arial"/>
        <family val="2"/>
        <charset val="238"/>
      </rPr>
      <t>³</t>
    </r>
  </si>
  <si>
    <t xml:space="preserve">Dobava in vgadnja Fe/Zn 25x4mm ozemljitvenega traka s potrebnimi križnimi sponkami </t>
  </si>
  <si>
    <t>Povrnitev trase v staro stanje (fino planiranje)</t>
  </si>
  <si>
    <r>
      <t>m</t>
    </r>
    <r>
      <rPr>
        <sz val="10"/>
        <rFont val="Arial"/>
        <family val="2"/>
        <charset val="238"/>
      </rPr>
      <t>²</t>
    </r>
  </si>
  <si>
    <t>REKAPITULACIJA CESTNA RAZSVETLJAVA - NN PRIKLJUČEK</t>
  </si>
  <si>
    <t>REKAPITULACIJA CESTNA RAZSVETLJAVA -NN PRIKLJUČEK</t>
  </si>
  <si>
    <t>Izvedba stikalnih manipulacij v TP in preklopi za zagotovitev breznapetostnega stanja na delovišču ter zavarovanje izklopljenih naprav pred zmotnim vklopom, ter ponovni vklop, stroški elektro prevzema</t>
  </si>
  <si>
    <t>Demontaža obstoječih prostozračnih vodnikov NNO</t>
  </si>
  <si>
    <t>Ponovno razvlačenje in napenjanje SKS 3x70+71,5mm2</t>
  </si>
  <si>
    <t>Prestavitev obstoječega BD za 1m izven območja rekonstrukcije</t>
  </si>
  <si>
    <t>Izdelava električnih meritev kablov z izdelavo merilnega protokola (vključno s predhodnim preizkušanjem kabla), preizkus enakosti faz</t>
  </si>
  <si>
    <t>Nadzor Elektra Ljubljana d.d.</t>
  </si>
  <si>
    <t>Pregled naprav pred ponovnim vklopom</t>
  </si>
  <si>
    <t>Kombinirani strojno - ročni izkop za temelj BD</t>
  </si>
  <si>
    <t>Izdelava betonskega temelja za betonski drog PBS 12/25, dimenzij 1.35m x 1.55m x 1.95m</t>
  </si>
  <si>
    <t>Zasipi temeljev po potrebi z ustreznimi peščenimi frakcijami ter utrjevanje v slojih po 20cm, granulacije 0-4mm</t>
  </si>
  <si>
    <t>Vris kabelske kanalizacije v podzemni kataster</t>
  </si>
  <si>
    <t>6/1.3.4.2 PROJEKTANTSKI PREDRAČUN ŠOEK VODI (dobava in montaža)</t>
  </si>
  <si>
    <t>1. MONTAŽNA DELA</t>
  </si>
  <si>
    <t>Odkaz obstoječih TK vodov in</t>
  </si>
  <si>
    <t>ostale komunalne infrastrukture pred</t>
  </si>
  <si>
    <t>pričetkom del</t>
  </si>
  <si>
    <t>Demontaža in ponovna montaža obstoječih</t>
  </si>
  <si>
    <t xml:space="preserve"> prostozračnih optičnih kablov (kpl 6)</t>
  </si>
  <si>
    <t>(vsa nontažna dela opravi upravljalec predmetnega omrežja)</t>
  </si>
  <si>
    <t>Prestavitev obstoječe prostostoječe omarice ŠOEK,</t>
  </si>
  <si>
    <t>odklop in ponoven priklop obstoječih kablov</t>
  </si>
  <si>
    <t>2. GRADBENA IN MONTAŽNA DELA S PREVOZI</t>
  </si>
  <si>
    <t>Trasiranje trase ŠOEK kabelske kanalizacije</t>
  </si>
  <si>
    <t>z označevanjem v naselju ali ovirami:</t>
  </si>
  <si>
    <t>Obeleženje trase obstoječih in projektiranih</t>
  </si>
  <si>
    <t>telefonskih in energetskih kablov, vodovoda ter</t>
  </si>
  <si>
    <t>kanalizacije in drugih komunalnih vodov:</t>
  </si>
  <si>
    <t xml:space="preserve">Ročni izkop kabelskega jarka (0.6m x 1.0m), </t>
  </si>
  <si>
    <t>po obeleženi trasi obstoječe kabelske kanalizacije,</t>
  </si>
  <si>
    <t>prestavitev kablov novo kabelsko kanalizacijo</t>
  </si>
  <si>
    <t xml:space="preserve">zaščita s PVC ščitniki, odvoz odvečenega </t>
  </si>
  <si>
    <t>materiala in ureditev terena v prvotno stanje</t>
  </si>
  <si>
    <t>(brez dobave cevi)</t>
  </si>
  <si>
    <t xml:space="preserve">Strojni izkop kabelskega jarka globine 1.0m </t>
  </si>
  <si>
    <t>in širine 0.4m, za potrebe prestavitve obstoječe KK</t>
  </si>
  <si>
    <t xml:space="preserve">odvoz odvečnega materiala na stalno deponijo do 5km,  </t>
  </si>
  <si>
    <t xml:space="preserve">Izdelava 1x1 cevne kabelske kanalizacije iz </t>
  </si>
  <si>
    <t xml:space="preserve">PVC cevi 110/103,6mm, strojni izkop v zemljišču </t>
  </si>
  <si>
    <t>III.do V. kategorije na globini 0.8m,  zaščita cevi</t>
  </si>
  <si>
    <t xml:space="preserve">z obsipanjem z drobnim peskom (0-4mm) in  </t>
  </si>
  <si>
    <t>betonom MB15 v sloju 10cm nad cevmi, zasip</t>
  </si>
  <si>
    <t xml:space="preserve">kanala s tamponom, utrjevanje tampona, </t>
  </si>
  <si>
    <t>odvoz odvečnega materiala, ureditev trase</t>
  </si>
  <si>
    <t>Prestavitev obstoječega BD za 7m izven območja rekonstrukcije</t>
  </si>
  <si>
    <t xml:space="preserve">Izdelava betonskega temelja za betonski </t>
  </si>
  <si>
    <t>drog PBS 12/25, dimenzij 1.35m x 1.55m x 1.95m</t>
  </si>
  <si>
    <t>Izdelava kabelske posteljice dim. 0.2x0.4m</t>
  </si>
  <si>
    <t xml:space="preserve"> s peskom granulacije 0-4mm</t>
  </si>
  <si>
    <t>Dobava in položitev zaščitne cevi PVC 1x fi110/103,6mm</t>
  </si>
  <si>
    <t>v izkopan jarek</t>
  </si>
  <si>
    <t xml:space="preserve">Dobava tesnilnih čepov za PVC cevi do premera 110mm </t>
  </si>
  <si>
    <t>vključno z izvedbo tesnenja</t>
  </si>
  <si>
    <t xml:space="preserve">Obbetoniranje cevi na prehodih čez cestišče </t>
  </si>
  <si>
    <t>oziroma uvozih z C8/10 debeline do 20cm</t>
  </si>
  <si>
    <t>Strojni izkop jame za kabelske jaške</t>
  </si>
  <si>
    <r>
      <t xml:space="preserve">iz betonske cevi </t>
    </r>
    <r>
      <rPr>
        <sz val="10"/>
        <rFont val="Arial"/>
        <family val="2"/>
        <charset val="238"/>
      </rPr>
      <t>Ø</t>
    </r>
    <r>
      <rPr>
        <sz val="10"/>
        <rFont val="Arial CE"/>
        <family val="2"/>
        <charset val="238"/>
      </rPr>
      <t>100/100cm,</t>
    </r>
  </si>
  <si>
    <t>odvoz 50% odvečnega materiala na stalno deponijo do 5km,</t>
  </si>
  <si>
    <t>zasip jame z izkopanim materialom ter utrjevanje v slojih po 20-25cm</t>
  </si>
  <si>
    <t>dostava 50% materiala iz gradbiščne deponije,</t>
  </si>
  <si>
    <t>dostava 50% materiala kamnolom 10km,</t>
  </si>
  <si>
    <t>betoniranje dna jaška z  C8/10,</t>
  </si>
  <si>
    <t>dobava in montaža lahkega LTŽ pokrova</t>
  </si>
  <si>
    <t xml:space="preserve"> v zemljišču III. do V. kategorije:</t>
  </si>
  <si>
    <t>Rušenje obstoječi jaškov, odvoz na deponijo</t>
  </si>
  <si>
    <t xml:space="preserve">Rušenje stropa jaška in mehanska ojačitev, izdelava </t>
  </si>
  <si>
    <t xml:space="preserve">stenskega in stropnega opaža, nivojska prilagoditev, dobava in namestitev armature, </t>
  </si>
  <si>
    <t xml:space="preserve">betoniranje sten in stropa z betonom C25/20, razopaženje, demontaža in </t>
  </si>
  <si>
    <t xml:space="preserve">ponovna montaža LŽ pokrova ,odvoz odkopanega materiala, ometavanje </t>
  </si>
  <si>
    <t>in finalna obdelava jaška, v zemljišču 4. ktg. - brez dobave LŽ pokrova (obstoječi).</t>
  </si>
  <si>
    <t xml:space="preserve">Izkop jame in rušenje stene jaška in povečava obstoječega jaška na dim. 2.0x1.0x1.0m, izdelava </t>
  </si>
  <si>
    <t>stenskega in stropnega opaža, dobava in namestitev armature, betoniranje sten in stropa z betonom</t>
  </si>
  <si>
    <t>C35/45, betoniranje dna jaška z betonom C35/45, demontaža in montaža lahkega LŽ pokrova</t>
  </si>
  <si>
    <t xml:space="preserve"> in obbetoniranje z C20/25, odvoz odkopanega materiala na deponijo, ometavanje </t>
  </si>
  <si>
    <t>in finalna obdelava jaška, v zemljišču 3. do  4. ktg. - brez dobave LŽ pokrova (obstoječi).</t>
  </si>
  <si>
    <t xml:space="preserve">Zasipi KK in KJ po potrebi z ustreznimi </t>
  </si>
  <si>
    <t xml:space="preserve">peščenimi frakcijami ter utrjevanje v slojih </t>
  </si>
  <si>
    <t>po 20cm, granulacije 0-4mm</t>
  </si>
  <si>
    <t xml:space="preserve">do predpisane zbitosti in sicer do 90 % zbitosti </t>
  </si>
  <si>
    <t>po standardnem (Proktorjevem) postopku))</t>
  </si>
  <si>
    <t>Dobava in vgraditev LTŽ lahkega pokrova</t>
  </si>
  <si>
    <t>50kN tip KKS</t>
  </si>
  <si>
    <t>Dobava in položitev opozorilnega traku v že</t>
  </si>
  <si>
    <t>izkopan kabelski jarek z napisom ŠOEK</t>
  </si>
  <si>
    <t>Označevanje kablov v kabelski kanalizaciji</t>
  </si>
  <si>
    <t>in kabelskih jaških</t>
  </si>
  <si>
    <t>Vzpostavitev prvotnega stanja</t>
  </si>
  <si>
    <t>m²</t>
  </si>
  <si>
    <t xml:space="preserve">Izvršilni načrt kabelske kanalizacije in </t>
  </si>
  <si>
    <t>kabelskega omrežja, dopolnjen shematski in</t>
  </si>
  <si>
    <t>situacijski načrt</t>
  </si>
  <si>
    <t>Izdelava elaborata izvršilne tehnične dokumentacije</t>
  </si>
  <si>
    <t xml:space="preserve">kabelske kanalizacije, kjer so osnova podatki </t>
  </si>
  <si>
    <t>odmerjanja od obstoječih objektov</t>
  </si>
  <si>
    <t>Izmera plašča jaška in izmera poteka kabla v</t>
  </si>
  <si>
    <t>kabelskem jašku</t>
  </si>
  <si>
    <t>Izdelava načrta kabelskega jaška, ki</t>
  </si>
  <si>
    <t>obsega situacijo in plašč jaška</t>
  </si>
  <si>
    <t>Izvršilni načrt krajevnega omrežja ŠOEK,</t>
  </si>
  <si>
    <t>ki obsega shematski in</t>
  </si>
  <si>
    <t xml:space="preserve">situacijski načrt z vrisom kablov  </t>
  </si>
  <si>
    <t>Končne meritve z izdelavo KTE na optičnem kablu</t>
  </si>
  <si>
    <t>do 48 vlaken (do 10 spojk na trasi, z OTDR na 1550nm iz FL,</t>
  </si>
  <si>
    <t>reflektogrami v elektronski obliki in izpolnjena tabela povezav)</t>
  </si>
  <si>
    <t>Vnos sprememb v obstoječo izvršilno tehnično</t>
  </si>
  <si>
    <t>dokumentacijo</t>
  </si>
  <si>
    <t>Geodetski posnetek za kataster komunalnih</t>
  </si>
  <si>
    <t>napeljav</t>
  </si>
  <si>
    <t xml:space="preserve">ocenjeno </t>
  </si>
  <si>
    <t>ure</t>
  </si>
  <si>
    <t>Tehniči nadzor upravljalca</t>
  </si>
  <si>
    <t>Projekt izvedenih del v 3 izvodih</t>
  </si>
  <si>
    <t>Priprava in zavarovanje gradbišča</t>
  </si>
  <si>
    <t>3. REKAPITULACIJA</t>
  </si>
  <si>
    <t>INVESTITOR:</t>
  </si>
  <si>
    <t xml:space="preserve">DIREKCIJA RS ZA INFRASTRUKTURO </t>
  </si>
  <si>
    <t>Tržaška cesta 19</t>
  </si>
  <si>
    <t xml:space="preserve">1000 Ljubljana </t>
  </si>
  <si>
    <t>I.1. ZAŠČITA IN PRESTAVITEV VODOVODA na OBMOČJU predvidene rekonstrukcije ceste</t>
  </si>
  <si>
    <t>znesek</t>
  </si>
  <si>
    <t>PREDDELA IN TUJE STORITVE za VODOVOD</t>
  </si>
  <si>
    <t>GRADBENA DELA za VODOVOD</t>
  </si>
  <si>
    <t>MONTAŽNA DELA za VODOVOD</t>
  </si>
  <si>
    <t>3.1.</t>
  </si>
  <si>
    <t>VODOVODNI MATERIAL za VODOVOD</t>
  </si>
  <si>
    <t>SKUPAJ 1.1.+1.2.+2.1.+3.1. (brez DDV)</t>
  </si>
  <si>
    <t>I.1.1 + I.1.2 + I.2.1. + I.3.1  (z DDV)</t>
  </si>
  <si>
    <t xml:space="preserve">Opombe: 
PRI VSEH DELIH UPOŠTEVATI NAVODILA KOORDINATORJA ZA ZDRAVJE IN VARNOST PRI DELU TER VARNOSTNI NAČRT.
</t>
  </si>
  <si>
    <t xml:space="preserve">V POPISU DEL UPOŠTEVANO, DA BO ZAŠČITA VODOVODA POTEKALA v sklopu rekonstrukcije regionalne ceste, ZATO RUŠENJE IN VZPOSTAVITEV ZG. USTROJA CESTE V TEM NAČRTU NISTA UPOŠTEVANA. V TEM NAČRTU VODOVODA SO NA OBMOČJU ASFALTIRANE JAVNE CESTE UPOŠTEVANI IZKOPI IN ZASIPI OD KOTE OBSTOJEČEGA TERENA (+0,00). 
Vsa varovanja, zaščite, prestavitve,... drugih obstoječih komunalnih vodov na območju posega se izvedejo po navodilih in pod nadzorom upravljalcev teh vodov. Obračun v zvezi s prestavitvami se izvede po dejanskih količinah z vpisom v gradbenih knjigah.
IZKOPAN MATERIAL SE LAHKO ZA ZASIP UPORABI IZKLJUČNO OB ODOBRITVI GEOTEHNIČNEGA NADZORA! KER GRADNJA POTEKA NA OBMOČJU VOZNIH POVRŠIN JE POTREBNO PRI MATERIALU ZA ZASIP JARKA UPOŠTEVATI TEHNIČNE SPECFIKACIJE ZA JAVNE CESTE (TS)  in uporabiti zasipni material, ki ga je možno zgostiti in utrditi, da ustreza zahtevam TS.
PRI VSEH IZKOPIH IN ZASIPIH JE POTREBNO FAKTOR RAZRAHLJIVOSTI (RAZSUTJA) UPOŠTEVATI V CENI NA ENOTO!
</t>
  </si>
  <si>
    <t>PREDDELA IN TUJE STORITVE</t>
  </si>
  <si>
    <t>Splošni stroški, kot npr. gradbiščna tabla, varnostni načrt, zapora ceste, elaborati, koordinacije so upoštevani pri načrtu prometne ureditve</t>
  </si>
  <si>
    <t>Opis postavke:</t>
  </si>
  <si>
    <t>enota</t>
  </si>
  <si>
    <t>količina</t>
  </si>
  <si>
    <t>cena</t>
  </si>
  <si>
    <t xml:space="preserve">PREDDELA </t>
  </si>
  <si>
    <t>1.1.1.</t>
  </si>
  <si>
    <t>Priprava, ograditev, zavarovanje in ureditev gradbišča v skladu z načrtom organizacije gradbišča in varnostnim načrtom. Vključno s postavitvijo začasnih gradbiščnih objektov in opreme, pripravo in vzdrževanjem začasne gradb. deponije z zagotovitvijo dostopa do javne ceste in začasnih priključkov gradbišča za preskrbo z vodo in elektriko.
KOMPLET ZA PRESTAVITEV VODOVODA</t>
  </si>
  <si>
    <t>1.1.4.</t>
  </si>
  <si>
    <t>Vzpostavitev gradbišča v prvotno stanje po končanih delih. Odstranitev začasnih objektov, signalizacije, začasne deponije,… Ponovna vzpostavitev odstranjenih mejnikov,… KOMPLET ZA PRESTAVITEV VODOVODA</t>
  </si>
  <si>
    <t>1.1.5.</t>
  </si>
  <si>
    <t>Izdelava geodetskega posnetka novega vodovoda v papirnati in elektronski obliki skladno s tehničnimi normativi upravljavca in vris v kataster GJI.
KOMPLET ZA PRESTAVITEV VODOVODA</t>
  </si>
  <si>
    <t>1.1.6.</t>
  </si>
  <si>
    <t>Izdelava projekta izvedenih del (PID) v skladu z GZ (Ur. L. 61/17 in dopolnitvami), ter po zahtevah bodočega upravljavca 
(4 × v projektni obliki, 4 × v elektronski obliki). 
ZA VODOVOD</t>
  </si>
  <si>
    <t>1.1.8.</t>
  </si>
  <si>
    <t>Zakoličba obstoječih komunalnih vodov s strani predstavnikov prizadetih komunalnih organizacij in strokovni nadzor pri posegu v varovalni pas ob prestavitvi vodovoda. (KANALIZACIJA, VODOVOD, TELEKOMUNIKACIJE, ELEKTRIKA do 110kV ,......) posebej za vsako skupino komunalnih vodov.</t>
  </si>
  <si>
    <t xml:space="preserve"> - VODOVOD</t>
  </si>
  <si>
    <t xml:space="preserve"> - ELEKTRONSKE KOMUNIKACIJE</t>
  </si>
  <si>
    <t>1.1.9a.</t>
  </si>
  <si>
    <t>Projektantski nadzor na gradbišču v času izvedbe. Obračun po dejansko opravljenem nadzoru.</t>
  </si>
  <si>
    <t>1.1.9b.</t>
  </si>
  <si>
    <t>Nadzor upravljavca vodovoda na gradbišču v času izvedbe. Obračun po dejansko opravljenem nadzoru.</t>
  </si>
  <si>
    <t>1.1.10.</t>
  </si>
  <si>
    <t>Geološko geomehanski nadzor s strani geomehanika. Vključno z vsemi potrebnimi meritvami, nosilnosti, trdnosti,…..
Ob prestavitvi vodovoda v dolžini cca. 19 m</t>
  </si>
  <si>
    <t xml:space="preserve"> 1.1.20. </t>
  </si>
  <si>
    <t xml:space="preserve">Zakoličba osi cevovoda z zavarovanjem osi, oznako horizontalnih in vertikalnih lomov, oznako vozlišč, odcepov in zakoličba mesta prevezave na obstoječi cevovod. </t>
  </si>
  <si>
    <t>1.1.21.</t>
  </si>
  <si>
    <t>Postavitev gradbenih profilov na vzpostavljeno os trase cevovoda ter določitev nivoja za merjenje globine izkopa in polaganje cevovoda</t>
  </si>
  <si>
    <t>1.1.62.</t>
  </si>
  <si>
    <t>Zaščita (varovanje, podpiranje,...) obstoječih ograj, žičnih na bet. temeljih in opornih zidov (obvezen ogled terena pred oddajo ponudbe) ob trasi vodovoda v času gradnje, ter sanacija morebitnih poškodb in vzpostavitev v prvotno stanje po koncu gradnje.</t>
  </si>
  <si>
    <t>1.1.125.</t>
  </si>
  <si>
    <t>Prečno zavarovanje obstoječih komunalnih vodov v času gradnje pri polaganju vodovoda pod obst. komunalnimi vodi. Podpiranje z lesenimi gredami, podbetoniranje in obbetoniranje obstoječih komunalnih vodov, po potrebi zamenjava cevi, z vzpostavitvijo v prvotno stanje, vključno z nabavo potrebnega materiala. 
Pri križanjih upoštevati navodila upravljalca kom. voda, ki ga vodovod prečka.</t>
  </si>
  <si>
    <t xml:space="preserve"> - obstoječ vod el. komunikacij (v kabelski kanalizaciji)</t>
  </si>
  <si>
    <t>1.1.180.</t>
  </si>
  <si>
    <t xml:space="preserve">Črpanje vode iz gradbene jame v času gradnje. 
Do 5 l/s. Obračun po dejanskih stroških.
</t>
  </si>
  <si>
    <t>1.1.200.</t>
  </si>
  <si>
    <t>Stroški vzdrževanja prekopanih javnih površin v času gradnje vodovoda (polivanje - protiprašna zaščita, dosip - udarne jame, planiranje. Vključno z dobavo materiala in delom.
V času obnove vodovoda.</t>
  </si>
  <si>
    <r>
      <t>m</t>
    </r>
    <r>
      <rPr>
        <vertAlign val="superscript"/>
        <sz val="10"/>
        <rFont val="Arial CE"/>
        <charset val="238"/>
      </rPr>
      <t>2</t>
    </r>
  </si>
  <si>
    <t>PREDDELA vodovod (SKUPAJ)</t>
  </si>
  <si>
    <t>GRADBENA IN ZEMELJSKA DELA</t>
  </si>
  <si>
    <r>
      <t xml:space="preserve">Upoštevano, da se se izvaja širok izkop 60 - 65°.
</t>
    </r>
    <r>
      <rPr>
        <i/>
        <sz val="9"/>
        <rFont val="Arial CE"/>
        <charset val="238"/>
      </rPr>
      <t>Upoštevano, da se izkopan kamnit material lahko uporabi za zasip jarka 
(OCENA, vgradnja le ob potrditvi geomehanskega nadzora)</t>
    </r>
  </si>
  <si>
    <t>1.2.5.</t>
  </si>
  <si>
    <t xml:space="preserve">Širok (60°-65°) strojni izkop jarka med ovirami globine 0-2 m, z nakladanjem na kamion. Širina dna izkopa je DN+40 cm oz. min. 60 cm. </t>
  </si>
  <si>
    <t xml:space="preserve"> - III. Kategorija zemljine</t>
  </si>
  <si>
    <r>
      <t>m</t>
    </r>
    <r>
      <rPr>
        <vertAlign val="superscript"/>
        <sz val="10"/>
        <rFont val="Arial CE"/>
        <charset val="238"/>
      </rPr>
      <t>3</t>
    </r>
  </si>
  <si>
    <t xml:space="preserve"> - V. Kategorija kamnine</t>
  </si>
  <si>
    <t>1.2.25.</t>
  </si>
  <si>
    <t xml:space="preserve">Dodatni strojno - ročni širok izkop v kamnini III. kat. na mestih izvedbe prevezav po izvedbi dezinfekcije, odkopov zaradi postavitve novih armatur na končno niveleto, blindiranj, odstranitev obst. armatur, ..... 
Z odlaganjem ob robu jarka, ter zasipom jame z utrjevanjem po plasteh po demontaži. 
</t>
  </si>
  <si>
    <t>1.2.40.</t>
  </si>
  <si>
    <t>Doplačilo za ročni izkop jarka (ocena 5%) globine do 1,5 m v kamnini III. kategorije z odmetavanjem izkopanega materiala ob rob jarka.</t>
  </si>
  <si>
    <t>1.2.50.</t>
  </si>
  <si>
    <t xml:space="preserve">Ročno planiranje dna jarka s točnostjo do 3 cm v projektiranem padcu.
</t>
  </si>
  <si>
    <t>1.2.156.</t>
  </si>
  <si>
    <r>
      <t>Nabava, dobava in vgraditev filtrske geotekstilije za ovoj drenaže hidranta po navodilih proizvajalca. Minimalne zahteve:
natezna trdnosti prečno/vzdolžno &gt; 8 kN/m, 
raztezek pri porušitvi min. 30 % (oboje po SIST EN ISO 10319), prebodna trdnost CBR &gt; 1500 N (po SIST EN ISO 12236), karakteristična velikost por 0,05 mm &lt; O90 &lt; 0,2 (po SIST EN ISO 12956), indeks hitrosti 0,003 m/s in koeficient prepustnosti pri 20kPA &gt; 10k</t>
    </r>
    <r>
      <rPr>
        <vertAlign val="subscript"/>
        <sz val="10"/>
        <rFont val="Arial CE"/>
        <charset val="238"/>
      </rPr>
      <t>zemljine</t>
    </r>
    <r>
      <rPr>
        <sz val="10"/>
        <rFont val="Arial CE"/>
        <charset val="238"/>
      </rPr>
      <t xml:space="preserve">
Material mora imeti CE oznako in izjavo o skladnosti. 
Obračun za m2 - 6 m2/kos
</t>
    </r>
  </si>
  <si>
    <t>1.2.160.</t>
  </si>
  <si>
    <t>Nabava, dobava in vgradnja peščenih in kamnitih agregatov za zasip jarkov s planiranjem in utrjevanjem v plasteh (do 30 cm) do potrebne zbitosti. Vključno s prevozom do gradbišča (do 25km).</t>
  </si>
  <si>
    <t xml:space="preserve"> - pesek 0-4 mm za zasip odkopanih obstoječih komunalnih vodov na mestih križanj s projektiranim vodom (po navodilih upravljalca), ročna vgradnja. </t>
  </si>
  <si>
    <t xml:space="preserve"> - kamniti material 4-8 mm za izdelavo posteljice in obsipa cevi (po DVGW-W 400-2) vključno s strojnim utrjevanjem (do 95 % po standardnem Proctorjevem postopku).  
PRESTAVITEV VODOVODA</t>
  </si>
  <si>
    <t xml:space="preserve"> - kamniti material 4-8 mm za izdelavo posteljice in obsipa cevi (po DVGW-W 400-2) vključno s strojnim utrjevanjem (do 95 % po standardnem Proctorjevem postopku).  
POSEG V OBMOČJE OBSTOJEČEGA VODOVODA - rekonstrukcija voziščne konstrukcije</t>
  </si>
  <si>
    <r>
      <t xml:space="preserve"> - drobljenec 16-32 za obsip hidrantov in zračnikov (2m</t>
    </r>
    <r>
      <rPr>
        <vertAlign val="superscript"/>
        <sz val="10"/>
        <rFont val="Arial CE"/>
        <charset val="238"/>
      </rPr>
      <t>3</t>
    </r>
    <r>
      <rPr>
        <sz val="10"/>
        <rFont val="Arial CE"/>
        <charset val="238"/>
      </rPr>
      <t>/kos - s strojnim utrjevanjem po plasteh do 30 cm (95 - 98 %, odvisno od globine po Proctorjevem postopku).</t>
    </r>
  </si>
  <si>
    <t>1.2.166.</t>
  </si>
  <si>
    <r>
      <t xml:space="preserve">Strojni in ročni zasip z </t>
    </r>
    <r>
      <rPr>
        <b/>
        <sz val="10"/>
        <rFont val="Arial CE"/>
        <charset val="238"/>
      </rPr>
      <t>dobrim</t>
    </r>
    <r>
      <rPr>
        <sz val="10"/>
        <rFont val="Arial CE"/>
        <charset val="238"/>
      </rPr>
      <t xml:space="preserve"> izkopanim kamnitim materialom z utrjevanjem po plasteh do 30 cm po SPP  (95% - 98%, odvisno od globine po Proctorjevem postopku oz. po TSC 06.100:2003); nosilnost planuma Evd&gt;40 MN/m2 oz. po projektu ureditve ceste. </t>
    </r>
  </si>
  <si>
    <t>1.2.194.</t>
  </si>
  <si>
    <t xml:space="preserve">Transport dobrega izkopanega materiala na začasno deponijo, Vključno z razkladanjem, razgrinjanjem, premetavanjem  in ponovnim nakladanjem na kamion.
- od gradbenega jarka do začasne deponije pri izkopu
</t>
  </si>
  <si>
    <t>- od začasne deponije do jarka pri zasipu</t>
  </si>
  <si>
    <t>1.2.195.</t>
  </si>
  <si>
    <t>Transport (prevoz) slabega izkopanega materiala in viškov izkopanega materiala na razdalji do 25 km. Vključno z razkladanjem, razgrinjanjem in planiranjem. Iz gradbišča/začasne deponije do trajne gradbene deponije v predelavo odpadkov. V ceni upoštevani stroški prevzema odpadkov in taksa. S predložitvijo ustreznih dokazov o predaji odpadkov na deponiji oz. o predaji v predelavo.</t>
  </si>
  <si>
    <t xml:space="preserve"> - izkopana kamnina III-V. Kategorija</t>
  </si>
  <si>
    <t xml:space="preserve"> - beton</t>
  </si>
  <si>
    <t xml:space="preserve"> - železove litine in jeklo</t>
  </si>
  <si>
    <t xml:space="preserve"> - mešani gradbeni odpadki</t>
  </si>
  <si>
    <t>1.2.250.</t>
  </si>
  <si>
    <t>Nabava, dobava in polaganje opozorilnega traka z ustreznim napisom na globini 50-70 cm.</t>
  </si>
  <si>
    <t xml:space="preserve"> - nad novo položen javni vodovod</t>
  </si>
  <si>
    <t xml:space="preserve"> - nad obstoječimi kom. vodi na območju križanj</t>
  </si>
  <si>
    <t>1.2.300.</t>
  </si>
  <si>
    <t>Rušenje AB stene jaška v velikosti 1,65 m × 1,92 m debeline 20 cm, vključno z rezanjem ter varnostnim podpiranjem.</t>
  </si>
  <si>
    <t>1.2.301.</t>
  </si>
  <si>
    <t>Rušenje AB stene jaška v velikosti 1,2 m × 2 m in debeline 25 cm, vključno z rezanjem ter varnostnim podpiranjem.</t>
  </si>
  <si>
    <t>1.2.348.</t>
  </si>
  <si>
    <t>Dobava in vgraditev črpnega betona C30/37 za podbetoniranje vodovodnih armatur (zasuni, hidranti, zračniki), obbetoniranje krivin, odcepov podbetoniranje ter armatur po DVGW Arbeitsblatt GW310 (januar 2008).</t>
  </si>
  <si>
    <t>1.2.350.</t>
  </si>
  <si>
    <t>Nabava, dobava in vgradnja zemeljsko vlažnega betona C12/15. Podložni beton pod jaški.</t>
  </si>
  <si>
    <t>1.2.351.</t>
  </si>
  <si>
    <t>Nabava in dobava vodotesnega betona C30/37 za betoniranje AB jaška.</t>
  </si>
  <si>
    <t>1.2.352.</t>
  </si>
  <si>
    <t>Betoniranje AB krovne plošče z vodotesnim betonom C30/37</t>
  </si>
  <si>
    <t>1.2.353.</t>
  </si>
  <si>
    <t>Betoniranje AB sten z vodotesnim betonom C30/37</t>
  </si>
  <si>
    <t>1.2.354.</t>
  </si>
  <si>
    <t>Betoniranje AB temeljne plošče z vodotesnim betonom C30/37</t>
  </si>
  <si>
    <t>1.2.360.</t>
  </si>
  <si>
    <t xml:space="preserve">Dobava, ravnanje, rezanje, krivljenje, dovoz na gradbišče, polaganje in vezanje armature za AB konstrukcije; rebrasta armatura S-500 </t>
  </si>
  <si>
    <t>kg</t>
  </si>
  <si>
    <t>1.2.361.</t>
  </si>
  <si>
    <t>Dobava, ravnanje, rezanje, krivljenje, dovoz na gradbišče, polaganje in vezanje armature za AB konstrukcije; mrežne armature Q-503</t>
  </si>
  <si>
    <t>1.2.370.</t>
  </si>
  <si>
    <t>Dobava in montaža varovalne lestve za sestop v jašek. Skladno s standardom SIST EN14396:2004. Lestev se dobavi s podaljškom za oprijem pri vstopanju, s konzolami za pritrditev na steno (dvotočkovna pritrditev) in z vsem potrebnim vijačnim oziroma pritrdilnim materialom. Vsa predvidena oprema mora biti iz nerjavečega materiala oz. nerjavečega jekla AISI 316. Dolžino lestve je potrebno preveriti na mestu vgradnje.</t>
  </si>
  <si>
    <t>1.2.380.</t>
  </si>
  <si>
    <t>Prenos in vgradnja betonskih podstavkov (C30/37) cestnih kap na utrjeno površino.</t>
  </si>
  <si>
    <t>1.2.450.</t>
  </si>
  <si>
    <t>Vrtanje AB betonske stene za povečanje preboja stene.
Komplet s prenosi opreme, nastavitvijo, zaščito,..… in iznosom in nakladanjem izžaganega materiala na kamion..</t>
  </si>
  <si>
    <t>Ø273 mm</t>
  </si>
  <si>
    <t>1.2.470.</t>
  </si>
  <si>
    <t>Izvedba vodotesne elastične zaščite preboja stene jaška z v vodi nabrekajočim tesnilnim kitom, hidrofilnim nabrekajočim trakom, reparaturno mikroarmirano tiksotropno malto in s premazom stika na notranji strani jaška z visokoelastično cementno vezano vodotesno maso (npr. KEMA sistem tesnjenja prebojev ali enakovredno).</t>
  </si>
  <si>
    <t>1.2.475.</t>
  </si>
  <si>
    <t xml:space="preserve">Nabava, dobava in vgradnja tesnilnih trakov za delovne stike betonskih sten in plošč </t>
  </si>
  <si>
    <t>1.2.480.</t>
  </si>
  <si>
    <t xml:space="preserve">Zaribanje svežega betona z dodajanjem
suhe mešanice C.M.1:2, finalni tlak </t>
  </si>
  <si>
    <t>m2</t>
  </si>
  <si>
    <t>1.2.500.</t>
  </si>
  <si>
    <t xml:space="preserve">Izdelava enostranskega opaža za AB talno ploščo, s prenosom materiala do mesta vgradnje, razopaženjem in vsemi pomožnimi deli. </t>
  </si>
  <si>
    <t>1.2.501.</t>
  </si>
  <si>
    <t xml:space="preserve">Izdelava gladkega dvostranskega opaža za ravne AB stene s prenosom materiala do mesta vgraditve, razopaženjem in vsemi pomožnimi deli za neometane gladke betonske konstrukcije. Upoštevati je treba odprtine v stenah na stikih sten s cevovodi. </t>
  </si>
  <si>
    <t>1.2.502.</t>
  </si>
  <si>
    <t xml:space="preserve">Izdelava gladkega opaža za AB ploščo, s prenosom materiala do mesta vgradnje, razopaženjem in vesmi pomožnimi deli za neometane gladke bet. konstrukcije; upoštevati je treba odprtine v plošči za vgradno vstopnih jaškov. </t>
  </si>
  <si>
    <t>1.2.550.</t>
  </si>
  <si>
    <t>Sprememba višine vstopne odprtine (600/600 mm) obstoječega betonskega vodovodnega jaška z debelino sten 20 cm.
- Višine AB sten vstopne odprtine za posamezen tangiran jašek se prilagodi v razponu do 0,5 m navzgor ali v razponu do 0,2 m navzdol na nivo nove ureditve ceste.  
- Sprmemba vključuje pripravo robu jaška za vgradnjo okvirja s pokrovom iz nodularne litine (po navodilih dobavitelja)</t>
  </si>
  <si>
    <t>1.2.555.</t>
  </si>
  <si>
    <t xml:space="preserve">Nabava, dobava in vgradnja vodotesnega LTŽ pokrova z okvirjem, velikosti 60/60 cm, nosilnosti C 250 kN, z zaklepom, protihrupnim vložkom in prefabriciranim AB vencom </t>
  </si>
  <si>
    <t>1.2.556.</t>
  </si>
  <si>
    <t xml:space="preserve">Nabava, dobava in vgradnja vodotesnega LTŽ pokrova z okvirjem, velikosti 60/60 cm, nosilnosti D 400 kN, z zaklepom, protihrupnim vložkom in prefabriciranim AB vencom </t>
  </si>
  <si>
    <t>1.2.600.</t>
  </si>
  <si>
    <t>Postavitev novih cestnih kap na niveleto terena (zasuni, hidranti, zračniki, navrtni zasuni).</t>
  </si>
  <si>
    <t>(**)</t>
  </si>
  <si>
    <t>Rušenje asfalta in ponovna vzpostavitev ceste - upoštevano v načrtu rekonstrukcije ceste.</t>
  </si>
  <si>
    <t>DRUGA DELA</t>
  </si>
  <si>
    <t>1.2.800.</t>
  </si>
  <si>
    <t>Čiščenje terena po končani gradnji ter ureditev okolice.</t>
  </si>
  <si>
    <t>SKUPAJ GRADBENA DEL - brez DDV!</t>
  </si>
  <si>
    <t>2.1. - MONTAŽNA DELA za vodovod</t>
  </si>
  <si>
    <r>
      <rPr>
        <b/>
        <sz val="10"/>
        <rFont val="Arial CE"/>
        <charset val="238"/>
      </rPr>
      <t xml:space="preserve">Opombe: 
</t>
    </r>
    <r>
      <rPr>
        <sz val="10"/>
        <rFont val="Arial CE"/>
        <charset val="238"/>
      </rPr>
      <t xml:space="preserve">V CENI MONTAŽE SO UPOŠTEVANI VSI MANIPULATIVNI STROŠKI, TER VES DROBNI POTROŠNI IN POMOŽNI MATERIAL!
</t>
    </r>
  </si>
  <si>
    <t>MONTAŽNA DELA za vodovod</t>
  </si>
  <si>
    <t xml:space="preserve">Javni vodovod </t>
  </si>
  <si>
    <t>2.1.5.</t>
  </si>
  <si>
    <t>Vzpostavitev začasne oskrbe z vodo v času gradnje - zapiranje zasunov, začasne prekinitve dobave,…. pod nadzorom upravljalca. Brez provizorijev. KOMPLET</t>
  </si>
  <si>
    <t>2.1.15.</t>
  </si>
  <si>
    <t>Prenos, spuščanje, polaganje in montaža NL cevi na pripravljeno peščeno posteljico, ter poravnanje v vertikalni in horizontalni smeri. Vključno z rezanjem NL cevi, obdelavo robov, montažo ravnih vmesnih kosov po potrebi in po priloženih montažnih shemah, ter dokončna obdelava in zaščita obojčnih spojev.</t>
  </si>
  <si>
    <t>DN80-DN150</t>
  </si>
  <si>
    <t>2.1.30.</t>
  </si>
  <si>
    <t>Prenos, spuščanje, polaganje, spajanje in montaža jeklene zaščitne cevi na pripravljeno peščeno posteljico, ter poravnanje v vertikalni in horizontalni smeri.</t>
  </si>
  <si>
    <t>d273</t>
  </si>
  <si>
    <t>2.1.39.</t>
  </si>
  <si>
    <t>Polaganje nove vodovodne cevi v novo zaščitno cev z montažo drsnikov/distančnikov in zaključnih manšet</t>
  </si>
  <si>
    <t>NL DN80 v St d273</t>
  </si>
  <si>
    <t>NL DN100 v St d273</t>
  </si>
  <si>
    <t>2.1.100.</t>
  </si>
  <si>
    <t>Prenos po gradbišču, spuščanje in polaganje fazonskih kosov in armatur v pripravljen jarek oz. jašek, ter poravnanje v vertikalni in horizontalni smeri</t>
  </si>
  <si>
    <t>teža posameznega kosa do 25 kg</t>
  </si>
  <si>
    <t>teža posameznega kosa od 26 do 50 kg</t>
  </si>
  <si>
    <t>2.1.120.</t>
  </si>
  <si>
    <t>Montaža prirobničnih fazonskih kosov po priloženih montažnih shemah, ter dokončna obdelava in zaščita spojev pred korozijo.</t>
  </si>
  <si>
    <t>DN 80-100</t>
  </si>
  <si>
    <t>2.1.130.</t>
  </si>
  <si>
    <t>Montaža fazonskih kosov na obojko in spojk po priloženih montažnih shemah, ter dokončna obdelava in zaščita spojev.</t>
  </si>
  <si>
    <t>2.1.220.</t>
  </si>
  <si>
    <t>Montaža prirobničnih zasunov v jarek z vgradbeno garnituro in cestno kapo po navodilih proizvajalca, ter dokončna obdelava in zaščita spojev pred korozijo.</t>
  </si>
  <si>
    <t>DN ≤ 100</t>
  </si>
  <si>
    <t>2.1.400.</t>
  </si>
  <si>
    <t>Montaža podtalnega hidranta s prirobnico DN80-DN100 in cestno kapo po navodilih proizvajalca, ter dokončna obdelava in zaščita spojev pred korozijo.</t>
  </si>
  <si>
    <t>2.1.462.</t>
  </si>
  <si>
    <t>Montaža navrtnih zasunov s priključnim vrtljivim kolenom, vgradno garnituro, cestno kapo in montažnih betonskih podložk. Montaža na NL cev. Vključno z izvedbo izvrtine min. 32 mm in povezavo vodovodne cevi na koleno. KOMPLET</t>
  </si>
  <si>
    <t>d32 na NL DN80</t>
  </si>
  <si>
    <t>d32 na NL DN100</t>
  </si>
  <si>
    <t>2.1.500.</t>
  </si>
  <si>
    <t>Dodatna montažna dela na armaturah ob postavitvi na končno niveleto terena (podaljšanja, krajšanja hidrantov, vgradbenih garnitur,..).</t>
  </si>
  <si>
    <t>2.1.550.</t>
  </si>
  <si>
    <t>Priprava in montaža označevalnih tablic armatur in hidrantov na stebre ali obstoječe objekte)</t>
  </si>
  <si>
    <t>2.1.650.</t>
  </si>
  <si>
    <t>Tlačni preizkus položenega cevovoda po standardu SIST EN 805:2000, z dopolnitvami upravljavca, vključno s pridobitvijo ustreznega zapisnika. Preizkusni tlak 14 bar.
Upoštevana priprava z vso potrebno opremo za izvedbo
2 odseka vodovoda 8-11 m; komplet.</t>
  </si>
  <si>
    <t>2.1.660.</t>
  </si>
  <si>
    <t>Dezinfekcija in izpiranje položenega vodovoda po standardu SIST EN 805:2000, z dopolnitvami upravljavca, vključno s pridobitvijo ustreznega zapisnika.
Upoštevana priprava z vso potrebno opremo za izvedbo.
2 odseka vodovoda 8-11 m; komplet.</t>
  </si>
  <si>
    <t>2.1.670.</t>
  </si>
  <si>
    <t>Dodatek za montažna dela pri izvedbi tlačnega preizkusa, dezinfekcije in izpiranju. 
2 odseka vodovoda 8-11 m; komplet.</t>
  </si>
  <si>
    <t>2.1.680.</t>
  </si>
  <si>
    <t>Izvedba meritev pretokov vode na vgrajenih hidrantih s pridobitvijo ustreznega potrdila (po Pravilniku o preizkušanju hidrantnih omrežjih z dopolnitvami upravljalca vodovoda).</t>
  </si>
  <si>
    <t>2.1.752.</t>
  </si>
  <si>
    <t>Prenos in montaža okvirjev s pokrovom iz nodularne litine na odprtine jaškov, nosilnost pokrova D400. S pravilno montažo protihrupnih vložkov.</t>
  </si>
  <si>
    <t>Odprtina 600/600 (v mm) oz. prilagoditi dejanskemu stanju.</t>
  </si>
  <si>
    <t>2.1.780.</t>
  </si>
  <si>
    <t>Prevezava novozgrajenega cevovoda na obstoječe vodovodno omrežje z obdelavo prereza.</t>
  </si>
  <si>
    <t>2.1.790.</t>
  </si>
  <si>
    <t>Demontaža vseh armatur (hidranti, zasuni,.. s cestnimi kapami in drugo opremo) s pripadajočimi fazoni (DN50-200) na delu obstoječega vodovoda, ki se ukinja po tem načrtu, ter strojno / ročno nalaganje na kamion:
- 20 m PE d110 na območju gradbenega jarka;
 - cca. 4 kose armature (zasuni, hidranti) s cestnimi kapami in fazonskih kosov</t>
  </si>
  <si>
    <t>2.1.791.</t>
  </si>
  <si>
    <t>Demontaža obstoječih pokrovov vodovonih jaškov v območju, ki ga tangira predvidena gradnja, ter strojno/ročno nalaganje na kamion:
- 5 kosov - demontaža okvirjev s pokrovom iz nodularne litine nad vstopnimi odprtinami jaškov</t>
  </si>
  <si>
    <t>SKUPAJ MONTAŽNA DELA</t>
  </si>
  <si>
    <t>(brez DDV!)</t>
  </si>
  <si>
    <t>3.1. - VODOVODNI MATERIAL</t>
  </si>
  <si>
    <t xml:space="preserve">OPOMBE: 
PONUDNIK SE Z ODDAJO PONUDBE ZAVEZUJE, DA PONUJEN MATERIAL POLEG VSEH V RS VELJAVNIH STANDARDOV USTREZA MINIMALNIM ZAHTEVANIM KARAKTERISTIKAM IZ OBRAZCA 1, KI JE SESTAVNI DEL POPISA IN VSEM DRUGIM ZAHTEVAM, KI IZHAJAJO IZ TEHNIČNIH PRAVIL ZA VODOVOD IZVAJALCA JAVNE SLUŽBE OSKRBE Z VODO!
VES MATERIAL MORA PRED VGRADNJO PREGLEDATI IN POTRDITI PREDSTAVNIK UPRAVLJALCA.
V CENI VODOVODNEGA MATERIALA (/kos) JE UPOŠTEVANA NABAVA; DOBAVA IN TRANSPORT DO GRADBIŠČA. 
VSA OPREMA (vgradbene garniture, ročna kolesa, cestne kape,..),  TESNILNI (tesnila) TER PRITRDILNI (matice, vijaki, podložke) IN DRUG DROBEN KLJUČAVNIČARSKI MATERIAL SE DOBAVLJA IN JE UPOŠTEVAN V KOMPLETU Z ARMATURAMI FAZONSKIMI KOSI:
- za vsako prirobnico DN50 se nabavi 4 vijake M16×70, 4 matice in 8 podložk, 
- za vsako prirobnico DN80 se nabavi 8 vijakov M16×85, 8 matic in 16 podložk
- za vsako prirobnico DN100 se nabavi 8 vijakov M16×90, 8 matic in 16 podložk
- za vsako prirobnico DN150 se nabavi 8 vijakov M20×100, 8 matic in 16 podložk
- za vsako prirobnico DN200 se nabavi 12 vijakov M20×100, 12 matic in 24 podložk
</t>
  </si>
  <si>
    <t>VODOVODNI MATERIAL JAVNI VODOVOD</t>
  </si>
  <si>
    <t xml:space="preserve"> 3.1.1.</t>
  </si>
  <si>
    <t>Tlačne cevi z obojko iz nodularne litine (NL), tlačni razred C40; PN16, komplet s pripadajočimi obojčnimi tesnili prilagojenimi pogojem vgradnje. Osnovni standardni spoj - npr. STD, Tyton; oz. varovani sidrni neizvlečni spoj - npr. STD-Vi, Tyton-SIT,.. - glede na pogoje vgradnje. Sidrni spoj mora prenesti tlak vsaj 16 bar. Dolžina cevi je povečana za 2 % zaradi obdelave.</t>
  </si>
  <si>
    <t>DN100</t>
  </si>
  <si>
    <t>kos (m/6)</t>
  </si>
  <si>
    <t>neizvlečni - sidrni spoj (NL DN100)</t>
  </si>
  <si>
    <t>DN80</t>
  </si>
  <si>
    <t xml:space="preserve"> 3.1.20.</t>
  </si>
  <si>
    <t>Jeklena brezšivna cev, normalna debelina stene po DIN 2448/1629/SIST EN 10216-1, 
material: St37.0 črna, z atestom. Kot zaščitna cev.
- dimenzije d273,0 x s6,3 mm (d - zunanji premer, s - debelina stene);
- korozijska zaščita cevi; korozijska zaščita mora biti dimenzionirana za vgradnjo v zemljino z lastnostmi, ki so navedene v geološkem poročilu, ter za enako časovno obdobje, kot je predvideno obratovalno obdobje projektiranega vodovoda.</t>
  </si>
  <si>
    <t>St d273</t>
  </si>
  <si>
    <t>3.1.30.</t>
  </si>
  <si>
    <r>
      <t xml:space="preserve">Fazonski kosi s </t>
    </r>
    <r>
      <rPr>
        <b/>
        <sz val="10"/>
        <rFont val="Arial CE"/>
        <charset val="238"/>
      </rPr>
      <t>prirobnico</t>
    </r>
    <r>
      <rPr>
        <sz val="10"/>
        <rFont val="Arial CE"/>
        <charset val="238"/>
      </rPr>
      <t xml:space="preserve"> iz NL za tlačno stopnjo PN 10-16.</t>
    </r>
  </si>
  <si>
    <t>FFR100/80</t>
  </si>
  <si>
    <t>N80</t>
  </si>
  <si>
    <t>Q80(90°)</t>
  </si>
  <si>
    <t>FF80(500)</t>
  </si>
  <si>
    <t>3.1.40.</t>
  </si>
  <si>
    <r>
      <t xml:space="preserve">Fazonski kosi iz NL na </t>
    </r>
    <r>
      <rPr>
        <b/>
        <sz val="10"/>
        <rFont val="Arial CE"/>
        <charset val="238"/>
      </rPr>
      <t>obojko</t>
    </r>
    <r>
      <rPr>
        <sz val="10"/>
        <rFont val="Arial CE"/>
        <charset val="238"/>
      </rPr>
      <t xml:space="preserve"> za tlačno stopnjo PN 10-16, z neizvlečnimi sidrnimi spoji (npr. STD Vi tesnilo,...). </t>
    </r>
  </si>
  <si>
    <t>E100</t>
  </si>
  <si>
    <t>E80</t>
  </si>
  <si>
    <t>3.1.70.</t>
  </si>
  <si>
    <t>EV zasun kratke izvedbe, PN10/16.
V ceni je upoštevana nastavljiva vgradbena garnitura, betonska podložka cestne kape in cestna kapa s pokrovom iz NL za vgradnjo v povozno površino skladna z DIN 4056.</t>
  </si>
  <si>
    <r>
      <t>H</t>
    </r>
    <r>
      <rPr>
        <vertAlign val="subscript"/>
        <sz val="10"/>
        <rFont val="Arial CE"/>
        <charset val="238"/>
      </rPr>
      <t xml:space="preserve"> </t>
    </r>
    <r>
      <rPr>
        <sz val="10"/>
        <rFont val="Arial CE"/>
        <charset val="238"/>
      </rPr>
      <t>= 0,75-1,30 m</t>
    </r>
  </si>
  <si>
    <t>3.1.74.</t>
  </si>
  <si>
    <t>Nastavljiva vgradbena garnitura, betonska podložka cestne kape in cestna kapa s pokrovom iz NL za vgradnjo v povozno površino skladna z DIN 4056.
ZA ZASUN DN100; H=1,2-2,0 m</t>
  </si>
  <si>
    <t>3.1.73.</t>
  </si>
  <si>
    <t>*Univerzalni navrtni zasun za NL cevi z integriranim ploščatim zapornim ventilom - za pitno vodo; PN10; telo zasuna iz nodularne litine zunaj in znotraj zaščiteno z epoksi premazom (skladno s SIST EN14901:2006) in stremenom iz nerjavečega jekla zaščitenim z gumo in elastomernimi (EPDM) tesnili primernimi za pitno vodo. Zasun preizkušen skladno s SIST EN 12266-1:2012 in  SIST EN 12266-2:2012. Vključno s cestno kapo za hišni priključek za vgradnjo v povozno površino kvalitetne izvedbe skladno z DIN 4057 - z napisom na kapi v dogovoru z upravljalcem (npr. VODA, V,..). Dobava vključno s teleskopsko prilagodljivo vgradno garnituro za navrtni zasun (telo vgr. garniture  z zunanjo PE ali PVC zaščito), komplet z nosilno podložno ploščo in priključnim vrtljivim bajonetnim kolenom. Bajonetno koleno(90°), ki ima na izhodu možen obrat 360°, za spajanje PE cevi in navrtalnega oklepa, bajonetni priključek kot hitra  - ISO spojka. Prilagoditi obstoječemu stanju. Komplet.</t>
  </si>
  <si>
    <t>**za NL DN100, Priključno koleno d32</t>
  </si>
  <si>
    <t>**za NL DN80, Priključno koleno d32</t>
  </si>
  <si>
    <t>3.1.100.</t>
  </si>
  <si>
    <t>Podtalni hidrant PN 10-16 (npr. IMP armature, HAWLE,...). 
Vključno z betonsko podložko cestne kape, cestno kapo s pokrovom iz nodularne litine skladna z DIN 4055 za vgradnjo v povozno površino.</t>
  </si>
  <si>
    <r>
      <t>H</t>
    </r>
    <r>
      <rPr>
        <vertAlign val="subscript"/>
        <sz val="10"/>
        <rFont val="Arial CE"/>
        <charset val="238"/>
      </rPr>
      <t>vgr</t>
    </r>
    <r>
      <rPr>
        <sz val="10"/>
        <rFont val="Arial CE"/>
        <charset val="238"/>
      </rPr>
      <t>=1,25 m</t>
    </r>
  </si>
  <si>
    <t>3.1.251</t>
  </si>
  <si>
    <t>Nabava in dobava pravokotnega okvirja s pokrovom iz nodularne litine. Nosilnost razred D400 (po SIST EN124). Pokrov s protihrupnim vložkom, zaklepom in napisom po navodilih upravljavca.
Pokrov za odprtino 600/600 (v mm) oz. prilagoditi dejanskemu stanju.
PRED NABAVO PREVERITI MERE NA LICU MESTA - MONTAŽA NA OBSTOJEČ JAŠEK.</t>
  </si>
  <si>
    <t>3.1.269.</t>
  </si>
  <si>
    <t>Jekleni pocinkani stebriček Ø40-63 mm dolžine 2,5-3,0 m, s plastično kapo in pritrdilnim sidrom za stebriček in drobnim ključavničarskim materialom. Možno se namesto stebričkov uporabijo kandelabri predvidene javne razsvetljave! 
Obračun po dejanskih stroških!</t>
  </si>
  <si>
    <t>3.1.270.</t>
  </si>
  <si>
    <t>Označevalne tablice za označevanje vodovodnih armatur (po DIN 4067 in SIST 1005:1996). Z ALU nosilno ploščo in drobnim pritrdilnim materialom - objemke Ø63 mm, vijaki, sidra,..).</t>
  </si>
  <si>
    <t>3.1.271.</t>
  </si>
  <si>
    <t>Označevalne tablice za označevanje hidrantov (po DIN 4066). Z ALU nosilno ploščo in drobnim pritrdilnim materialom - objemke Ø63mm, vijaki, sidra,..).</t>
  </si>
  <si>
    <t>3.1.275.</t>
  </si>
  <si>
    <t>Opozorilni signalni trak (moder) za označevanje cevi z napisom "POZOR VODOVOD"</t>
  </si>
  <si>
    <t>3.1.280</t>
  </si>
  <si>
    <t>Več segmentni drsnik/distančnik za polaganje cevi v zaščitno cev. Nekovinski vpenjalni element, vijaki in spojni material zaščiteni pred korozijo. Višina rebra 16-125mm. (npr. RACI, Andotehna,….). Cena za sestavljen distančnik. Število prilagoditi navodilu proizvajalca!</t>
  </si>
  <si>
    <t>za NL DN100 v St d273</t>
  </si>
  <si>
    <t>za NL DN80 v St d273</t>
  </si>
  <si>
    <t>3.1.281</t>
  </si>
  <si>
    <t>Tesnilo - zaključna gumijasta manšeta iz EPDM za prehod cevi v/iz zaščitne cevi večjih profilov. Vključno z objemnimi trakovi iz nerjavečega materiala</t>
  </si>
  <si>
    <t>- DN80 x d273 (NL DN80 v St d273)</t>
  </si>
  <si>
    <t>- DN100 x d273 (NL DN100 v St d273)</t>
  </si>
  <si>
    <t>3.1.289.</t>
  </si>
  <si>
    <t xml:space="preserve">Dodatek za dobavo in uporabo začasnega vodovodnega materiala za izvedbo tlačnega preizkusa, dezinfekcije in izpiranja (zasuni, spojke, redukcijski kosi, gasilska oprema). Se uporabi večkrat. KOMPLET.
Obračun po dejanskih stroških.
</t>
  </si>
  <si>
    <t>SKUPAJ VODOVODNI MATERIAL</t>
  </si>
  <si>
    <t>SKUPNA  REKAPITULACIJA:</t>
  </si>
  <si>
    <t>znesek brez DDV</t>
  </si>
  <si>
    <t>DDV 22%</t>
  </si>
  <si>
    <t>znesek z DDV</t>
  </si>
  <si>
    <t>SKUPAJ:</t>
  </si>
  <si>
    <t>Nepredvidena dela 10 %</t>
  </si>
  <si>
    <t>Splošno</t>
  </si>
  <si>
    <t>- velja za vsa pogodbena dela</t>
  </si>
  <si>
    <t xml:space="preserve">Dela je potrebno izvajati po projektni dokumentaciji, v skladu z veljavnimi tehničnimi predpisi, normativi in standardi ob upoštevanju zahtev iz varstva pri delu. V enotnih cenah morajo biti zajeti vsi stroški po Splošnih tehničnih pogojih. Cena v posameznih postavkah del zajema nabavo in dostavo materiala potrebnega za izvedbo, vgradnjo materiala z vsemi potrebnimi deli in pripomočki, stroške začasnih in stalnih deponij, pri odstranitvi gradbenih odpadkov pa je vključeno nakladanje, odvoz, predaja in plačilo takse zbiralcu gradbenih odpadkov oz. izvajalcu obdelave gradbenih odpadkov ter izdelava elaborata za preprečevanje in zmajševanje emisije delcev iz gradbišča skladno z Uredbo o preprečevanju in zmanjševanju emisije delcev iz gradbišč (Uradni list RS, št. 21/11). </t>
  </si>
  <si>
    <t>Vse mere je potrebno preveriti na licu mesta in prilagoditi izvedbo dejanskemu stanju. V primeru ponujene opreme, ki se razlikuje od predlagane v tem popisu, je potrebno ponuditi opremo z enakovrednimi ali boljšimi tehničnimi karakteristikami. V vseh postavkah je potrebno upoštevati trasportne stroške, montažo in vgradnjo, stroške pripravljalnih in zaključnih del. Za vse netipske elemente morajo biti izdelane delavniške risbe, ki jih pred izvedbo pregleda in potrdi projektant! Pred pričetkom del mora izvajalec pripraviti gradbišče in vso potrebno dokumentacijo za izvajanje del po popisu (prijava gradbišča, načrt organizacije gradbišča, soglasja in dovoljenja, obvezno gradbiščno dokumentacijo, odločbo o imenovanju vodje gradnje, podroben terminski plan izvedbe del, skupni dogovor o zagotavljanju varnosti in zdravja pri delu).</t>
  </si>
  <si>
    <t>Datum:</t>
  </si>
  <si>
    <t>Ponudnik:</t>
  </si>
  <si>
    <t>Rekonstrukcija ceste na R2-404, odsek 1380 Ilirska Bistrica - Pivka od km 14+025 do km 14+940</t>
  </si>
  <si>
    <t>Cesta</t>
  </si>
  <si>
    <t>BUS - avtobusna postaja</t>
  </si>
  <si>
    <t>Kolesarska steza</t>
  </si>
  <si>
    <t>Mešane površine za pešce in kolesarje</t>
  </si>
  <si>
    <t>Cestna razsvetljava</t>
  </si>
  <si>
    <t>Zaščita NNO in SNO</t>
  </si>
  <si>
    <t>TK vodi - ŠOEK</t>
  </si>
  <si>
    <t>Vodovod</t>
  </si>
  <si>
    <t xml:space="preserve">SKUPAJ brez DDV </t>
  </si>
  <si>
    <t xml:space="preserve">SKUPAJ z DDV </t>
  </si>
  <si>
    <t>OD KM 14+025 DO KM 14+940 - CESTNA RAZSVETLJAVA</t>
  </si>
  <si>
    <t>OD KM 14+025 DO KM 14+940 - ZAŠČITA NNO in SNO</t>
  </si>
  <si>
    <t>skupaj</t>
  </si>
  <si>
    <t>predvideno ur</t>
  </si>
  <si>
    <t>OPOMBA: Ponudnik postavko pusti nespremenjeno; obračun se bo vršil na podlagi dejanskih stroškov potrjenih računov koncesionarja.</t>
  </si>
  <si>
    <t>OPOMBA: Ponudnik postavko pusti nespremenjeno; obračun se bo vršil na podlagi dejanskih stroškov potrjenih računov upravljalca.</t>
  </si>
  <si>
    <t>OPOMBA: Ponudnik postavko pusti nespremenjeno; obračun se bo vršil na podlagi dejanskih stroškov potrjenih računov s strani nadzora.</t>
  </si>
  <si>
    <t>Monitoring in razna popravila - opazovanje objektov v bližini delovišča in dokumentiranje (fotografiranje in meritve) opaženih sprememb ter vsa potrebna popravila po končanih delih na opazovanih objektih. Monitoring zajema objekte po izboru pred pričetkom izvedbe del (projektant)</t>
  </si>
  <si>
    <t>ključ</t>
  </si>
  <si>
    <t>OPOMBA: Ponudnik postavko pusti nespremenjeno; obračun se bo vršil na podlagi dejanskih stroškov potrjenih s strani nadzora.</t>
  </si>
  <si>
    <t>00 000</t>
  </si>
  <si>
    <t>UVODNE OPOMBE POPISA</t>
  </si>
  <si>
    <t>PONUDBA JE VELJAVNA OB IZPOLNJEVANJU VSEH MINIMALNIH ZAHTEV IZ 
OBRAZCA 1 O KARAKTERISTIKAH PONUJENEGA MATERIALA IZ PRILOGE POPISA!</t>
  </si>
  <si>
    <t xml:space="preserve">1. Splošne opombe: </t>
  </si>
  <si>
    <r>
      <t xml:space="preserve">V popisu del je upoštevana zaščita in prestavitev vodovoda zaradi:
</t>
    </r>
    <r>
      <rPr>
        <sz val="9"/>
        <color theme="1"/>
        <rFont val="Arial ce"/>
        <charset val="238"/>
      </rPr>
      <t xml:space="preserve"> - rekonstrukcije ceste R2-404, odsek 1380, Ilirska Bistrica - Pivka od km 14+025 do km 14+940 
   po PZI št. CS 1349-19 (CITY STUDIO d.o.o.) </t>
    </r>
    <r>
      <rPr>
        <b/>
        <sz val="9"/>
        <color theme="1"/>
        <rFont val="Arial ce"/>
        <charset val="238"/>
      </rPr>
      <t xml:space="preserve">
Rušenje in vzpostavitev asfaltiranega cestišča tangiranih javnih cest ni predmet tega načrta obnove javnega vodovoda.
</t>
    </r>
  </si>
  <si>
    <t>Posamezni ponudnik z oddajo ponudbe izjavlja, da bo predmeten objekt izvajal skladno s predmetno projektno dokumentacijo.</t>
  </si>
  <si>
    <t>Vse morebitne spremembe in dopolnitve lahko izdelajo izključno avtorji navedenih projektov, pri čemer mora biti vsaka sprememba in dopolnitev pisno zavedena v gradbeni dnevnik, ožigosana in podpisana s strani odgovornega projektanta in odgovornega nadzornika.</t>
  </si>
  <si>
    <t>Pri izdelavi ponudbe je potrebno upoštevati vse veljavne predpise (graditev, varnost okolja, varnost in zdravje pri delu in drugo zakonodajo), standarde veljavne v Republiki Sloveniji, tehnične zahteve upravljalca na dan razpisa del in najnovejša pravila stroke! Pri gradnji na območju javnih cest obvezno upoštevati zahteve iz veljavnih tehničnih specifikacij za ceste (TS) v RS.</t>
  </si>
  <si>
    <t>Pred izdelavo ponudbe si mora ponudnik ogledati območje predvidene gradnje in obstoječe stanje, zaradi vzpostavitve v prvotno stanje in morebitnih zaščit bližnjih objektov, kar je treba upoštevati pri pripravi ponudbe (cena na enoto)!</t>
  </si>
  <si>
    <t>Izvajalec del mora med gradnjo dokumentirati izvedbo del s fotodokumentacijo, ki jo mora ob izstavitvi začasnih situacij posredovati naročniku v digitalni obliki.</t>
  </si>
  <si>
    <t>Pri gradbenih delih v bližini objektov, mora izvajalec evidentirati stanje obstoječih objektov in infrastrukture, ga zapisniško dokumentirati z lastniki objektov (tudi fotodokumentacija) in to vkalkulirati v cene.</t>
  </si>
  <si>
    <t>Vse naprave, elemente in opremo se mora dobaviti z vsemi ustreznimi listinami, certifikati, atesti, garancijami, navodili za obratovanje, vzdrževanje, posluževanje in servisiranje.</t>
  </si>
  <si>
    <t>Vse vgrajene nove mineralne surovine morajo biti pridobljene v legalnem kopu.</t>
  </si>
  <si>
    <t>Pri popisih je upoštevano, da se dela opravljajo v suhem vremenu! Če iz razpisne dokumentacije sledi, da dela ne bo mogoče opraviti le v suhem vremenu, se to upošteva v ceni na enoto!</t>
  </si>
  <si>
    <t>Navedbe proizvajalcev in nazivi opreme in materialov v popisu del so navedene le kot primer, katere lastnosti naj ima vgrajena oprema! Ponudba je veljavna le ob izpolnjevanju vseh zahtev iz OBRAZCA 1, ki je sestavni del popisa. Vso opremo mora pred vgradnjo potrditi upravljalec!</t>
  </si>
  <si>
    <t>Vse cene so brez DDV!</t>
  </si>
  <si>
    <t>2. Pomembne opombe</t>
  </si>
  <si>
    <t>Popis je veljaven le v kombinaciji z vsemi grafičnimi prilogami, risbami, načrti, tehničnimi poročili in ostalimi sestavinami projekta (elaborati,...).</t>
  </si>
  <si>
    <t xml:space="preserve">V popis so vnešeni le osnovni podatki o sestavnih delih objekta. Natančnejši opisi, način in kvaliteta izdelave in podobno so razvidni iz prej naštetih sestavin projekta. </t>
  </si>
  <si>
    <t xml:space="preserve">Uporaba popisa brez vseh prej omenjenih sestavin projekta NI DOVOLJENA. Ponudba, ki se sklicuje zgolj na tekstualni del popisa ni veljavna oziroma je smatrana kot pomanjkljiva. </t>
  </si>
  <si>
    <t>Z oddajo ponudbe vsak ponudnik izjavlja, da je skrbno preučil vse prej omenjene sestavne dele projekta in da je v skupno vrednost vključil vsa dodatna, nepredvidena in presežna dela ter material, ki zagotavljajo popolno, zaključeno in celostno izvedbo objekta, ki ga obravnava projekt, tudi vsa dela, ki niso neposredno opisana ali našteta v tekstualnem delu popisa, a so kljub temu razvidna iz grafičnih prilog in ostalih prej naštetih sestavnih delov projekta.</t>
  </si>
  <si>
    <t>Vsak ponudnik z oddajo ponudbe prav tako izjavlja, da je dokumentacija popolna in da je sposoben v popolnosti kvalitetno izvesti predmetni objekt.</t>
  </si>
  <si>
    <t>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</si>
  <si>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PRI VSEH IZKOPIH IN ZASIPIH JE POTREBNO FAKTOR RAZRAHLJIVOSTI (RAZSUTJA) UPOŠTEVATI V CENI NA ENOTO!</t>
  </si>
  <si>
    <t>Popolna ponudba za izvedbo del mora v ceni na enoto vsebovati tudi stroške:</t>
  </si>
  <si>
    <t>- transportni stroški v območju gradbišča,</t>
  </si>
  <si>
    <t>- splošni stroški pristojbin, zavarovanj in davkov upravnih organov pri prijavi gradbišča, pridobivanju raznih dovoljenj, soglasij,….</t>
  </si>
  <si>
    <t>- obratovalni stroški gradbišča, kot do poraba električne energije, vode, odvoz odpadkov,….., tudi stroški povezani z dobavo in delovanjem prevoznih dizel agregatov na gradbišču.</t>
  </si>
  <si>
    <t>- pridobivanje vseh (tudi internih) potrebnih soglasij in mnenj, vse (tudi interne) meritve kvalitete vgrajenih materialov (kontrola asfaltov, tampona, betonov,....) s potrdili in poročili, vsa atestna dokumentacija, garancije, obratovalna navodila,… vseh vgrajenih naprav.</t>
  </si>
  <si>
    <t xml:space="preserve">- predajo vseh, v načrte vnešenih sprememb med gradnjo (potrjenih s strani odgovornega vodje projekta, odgovornega projektanta in odgovornega nadzornika), </t>
  </si>
  <si>
    <t>- stroški, ki izhajajo in pogojev o zaporah cest, ki izhajajo iz razpisne dokumentacije, če ti ne 
  omogočajo poteka (faznosti) gradnje, ki je predvidena v načrtu!</t>
  </si>
  <si>
    <t>- stroški, ki nastanejo zaradi prilagajanja terminskega plana izvedbe glede na obstoječe stanje,</t>
  </si>
  <si>
    <t>- izdelavo delavniških načrtov za izvedbo posameznih elementov</t>
  </si>
  <si>
    <t>- stroški obveščanja o prekinitvah oskrbe prizadetih porabnikov v času gradnje</t>
  </si>
  <si>
    <t xml:space="preserve">  stroški zavarovanja deponije vodovodnega materiala v času gradnje</t>
  </si>
  <si>
    <t>- stroški vseh drobnih instalacijskih del.</t>
  </si>
  <si>
    <t>VODOVODNI MATERIAL - OBRAZEC 1</t>
  </si>
  <si>
    <r>
      <t xml:space="preserve">Pomembno!:
</t>
    </r>
    <r>
      <rPr>
        <sz val="10"/>
        <rFont val="Arial CE"/>
        <charset val="238"/>
      </rPr>
      <t xml:space="preserve">    1. V tem seznamu OBRAZEC 1 je naveden seznam ključnih materialov in opreme z minimalnimi zahtevanimi karakteristikami,
        ki jih ponujen material poleg zahtev, ki izhajajo iz veljavne zakonodaje mora izpolnjevati. Ves ponujen material in oprema 
        mora obvezno izpolnjevati minimalne zahtevane karakteristike. 
        Izpolnjevanje ustreznosti materiala in opreme pred vgradnjo obvezno preverita predstavnik nadzora in upravljalca. 
        Ponudnik / izvajalec del skladnost z zahtevami obvezno dokazuje z ustreznimi certifikati, soglasji,.....
    2. Izdelki morajo biti primerni za uporabo v sistemih s pitno vodo in izdelani v skladu z veljavnimi standardi SIST / EN ter imeti
         ustrezne certifikate / tehnična soglasja (skladno z veljavno zakonodajo - ZGPro ter ZGO-1 (s sprem. in  dopol.)).</t>
    </r>
  </si>
  <si>
    <t xml:space="preserve">Minimalne zahtevane karakteristike </t>
  </si>
  <si>
    <t>A. STROJNA OPREMA</t>
  </si>
  <si>
    <t>1. CEVOVODI</t>
  </si>
  <si>
    <r>
      <t>Tlačne cevi iz nodularne litine (NL) z navadnim ali varovanim sidrnim spojem in EPDM tesnilom, preferiranega tlačnega razreda najmanj C40 (do vključno DN300), C30 (do vključno DN600), dolžina posamezne cevi je 6 m. Vsi spoji morajo biti primerni za tlake minimalno 16 bar oz. 25 bar (skladno s ponudbenim predračunom in spodnjimi specifikacijami ter zahtevami naročnika v razpisni dokumentaciji).
Cevi morajo biti izdelane na obojko v skladu s SIST EN 545:2011. Na zunanji strani morajo biti zaščitene z aktivno galvansko zaščito, ki omogoča vgradnjo cevi tudi v agresivno zemljo z zlitino Zn + Al debeline 400 g/m</t>
    </r>
    <r>
      <rPr>
        <vertAlign val="superscript"/>
        <sz val="9"/>
        <rFont val="Arial CE"/>
        <charset val="238"/>
      </rPr>
      <t>2</t>
    </r>
    <r>
      <rPr>
        <sz val="9"/>
        <rFont val="Arial CE"/>
        <charset val="238"/>
      </rPr>
      <t xml:space="preserve"> (v razmerju 85%  in ostalo Al in druge kovine) in modrim pokrivnim nanosom, na notranji strani pa s cementno oblogo v skladu s SIST EN 545:2011 (cementna obloga mora biti narejena s pitno vodo, cement tipa CEM III-B ex BFC pa mora biti v skladu z EN197-1 z CE oznako (certifikat)). 
Druga zunanja zaščita cevi možna le ob izrecni zahtevi v popisu vodovodnega materiala - te cevi morajo biti izdelane skladno s SIST EN 545:2011 - Annex D, točka D.2.3)
Cevi morajo biti obvezno opremljene z odgovarjajočimi tesnili v skladu z SIST EN 681-1 (certifikat). Obojčno tesnilo oz. spoj mora biti zaradi zagotovitve kvalitete spoja preizkušen skupaj s cevmi (certifikat).Vse cevi morajo biti od istega proizvajalca.</t>
    </r>
  </si>
  <si>
    <t>Fazonski kosi iz nodularne litine na obojko z navadnim ali varovanim sidrnim spojem in EPDM tesnilom. Obojčni fazonski kosi morajo imeti isti spoj kot cevi. 
Fazonski kosi morajo biti izdelani iz duktilne litine GGG400 v skladu s SIST EN 545:2011, z zunanjo in notranjo epoksi zaščito min. debeline 70 mikronov po postopku kataforeze ali min. 250 mikronov po klasičnem postopku. Glede na zahteve iz popisa upoštevati drugo zunanjo zaščito cevi primerno za vgradnjo v zemljine s prisotnostjo talne vode in z večjo verjetnostjo pojava korozije (skladno s SIST EN 545:2011 - Annex D, točka D.2.3)
Opremljeni morajo biti z odgovarjajočimi tesnili v skladu z SIST EN 681-1 . Obojčno tesnilo oz. spoj mora biti zaradi zagotovitve kvalitete spoja preizkušen skupaj s fazoni (certifikat). Obojčni fazonski kosi morajo biti istega proizvajalca kot cevi.</t>
  </si>
  <si>
    <t xml:space="preserve">Fazonski kosi iz nodularne litine s prirobnico morajo biti izdelani iz duktilne litine GGG400 v skladu z SIST EN 545:2011, z zunanjo in notranjo epoksi zaščito min. debeline 70 mikronov po postopku kataforeze ali min. 250 mikronov po klasičnem postopku. 
Prirobnični fazonski kosi standardne izvedbe morajo imeti vrtljivo prirobnico, ostali (samo FF kos) pa imajo lahko fiksno. Prirobnični fazonski kosi z vrtljivo prirobnico morajo biti istega proizvajalca kot cevi.
</t>
  </si>
  <si>
    <t xml:space="preserve">Prirobnična tesnila morajo biti iz EPDM gume, ki ustreza uporabi v stiku s pitno vodo. Tesnila imajo vgrajen nosilni kovinski obroč in so profilirane oblike (na notranjem premeru ojačitev okrogle oblike). Vse v skladu s standardom SIST EN 1514-1.
</t>
  </si>
  <si>
    <t xml:space="preserve">Tlačne polietilenske (PE) cevi za pitno vodo so izdelane v skladu s standardom po SIST EN 12201-1:2011, SIST EN 12201-2:2011, SIST ISO 4427. Za delovne tlake 10-16 bar (glej popis). Material za cevi, mora biti dobre in ustrezne kvalitete za delo pod specifičnimi pogoji in pod prometno obtežbo, tlaku v ceveh, koroziji in spreminjanju temperaturnih in klimatskih sprememb brez poškodb ali okvar. Če ni drugače določeno, morajo vse cevi prenesti prometno obtežbo.
</t>
  </si>
  <si>
    <t>2. ARMATURE (s prirobnicami)</t>
  </si>
  <si>
    <t>Univerzalne spojke:
Spojka s telesom iz nodularne litine za spajanje cevi različnih materialov, z EPDM tesnilom in obojestransko epoksi zaščito minimalne debeline 250 mikronov. Obojčno tesnilo oz. spoj mora omogočati lom na spoju min 4°. Spoj mora zagotavljati sidranje pri tlaku ≥ 16 bar.</t>
  </si>
  <si>
    <t xml:space="preserve">EV zasuni kratke izvedbe (po SIST EN 558:2008+A1:2012, serija 14):
EV zasuni morajo biti izdelani iz litine GGG-40, z obojestransko epoksi zaščito minimalne debeline 250 mikronov. Klin zasuna je zaščiten z EPDM elastomerno gumo. Vreteno zasuna je izdelano iz nerjavečega jekla. Tesnenje na vretenu je izvedeno z dvema "O" tesniloma. Na obeh straneh klina so vodila iz poliamida. Spoj telesa in pokrova mora biti izveden brez vijakov in zagozd. Ustrezati morajo zahtevam standardov SIST EN1074 (certifikat) in SIST EN12266.
</t>
  </si>
  <si>
    <t>Prirobnična loputa:  Ohišje in loputa prirobnične lopute sta izdelana iz duktilne litine GS 500-7, z epoxy zaščito minimalne debeline 250 mikronov. Osovina je izdelana iz nerjavečega jekla. "O" tesnila na vretenu so iz NBR. EPDM tesnilo, ki se nahaja na loputi omogoča 100% tesnenje pri pretoku v obe smeri (avtomatsko tesnenje), je možno zamenjati. Disk lopute je dvakrat excentrično postavljen glede na ohišje  zaradi lažjega upravljanja. Sedež narejen iz nerjavečega jekla je uvaljan na ohišje. Ustrezati mora standardu EN1074 (certifikat).</t>
  </si>
  <si>
    <r>
      <t>Podtalni hidrant:
s prirobničnim priključkom in EPDM tesnilom. Skladen s standardi SIST EN 14339:2005 in SIST EN1074-6:2008.
Material hidranta NL ali INOX, pretočna karakteristika K</t>
    </r>
    <r>
      <rPr>
        <vertAlign val="subscript"/>
        <sz val="9"/>
        <rFont val="Arial CE"/>
        <charset val="238"/>
      </rPr>
      <t xml:space="preserve">v </t>
    </r>
    <r>
      <rPr>
        <sz val="9"/>
        <rFont val="Arial CE"/>
        <charset val="238"/>
      </rPr>
      <t>&gt; 120 m</t>
    </r>
    <r>
      <rPr>
        <vertAlign val="superscript"/>
        <sz val="9"/>
        <rFont val="Arial CE"/>
        <charset val="238"/>
      </rPr>
      <t>3</t>
    </r>
    <r>
      <rPr>
        <sz val="9"/>
        <rFont val="Arial CE"/>
        <charset val="238"/>
      </rPr>
      <t xml:space="preserve">/h pri ΔP=1 bar.
NL deli zunaj in znotraj zaščiteni z epoksi barvo min. debeline 250 mikronov. Hidrant opremljen s sistemom za preprečevanje iztoka v primeru loma in drenažnim sistemom - izpustno odprtino za izpust stoječe vode iz hidranta skladno s SIST EN1074-6:2008. 
</t>
    </r>
  </si>
  <si>
    <t xml:space="preserve">Nadzemni hidrant:
s telesom iz NL ali INOX, prirobničnim priključkom in EPDM tesnilom. Hidrant skladen s standardi SIST EN14384:2005 in SIST EN 1074-6:2008. S tremi stabilnimi spojkami: 2 × tip C in 1 × tip B za DN80 ter 2 × tip B in 1 × tip A  za DN100.
- min. pretočne karakteristike (Kv) po SIST EN 14348:2005. 
Omogočeno obračanje glave za 360°.
Material hidranta je NL ali INOX, notranji deli iz nerjavnega materiala, NL deli hidranta zunaj in znotraj zaščiteni z epoksi premazom min. debeline 250 mikronov. Opremljen s sistemom za preprečevanje iztoka v primeru loma in izpustno odprtino za izpust stoječe vode iz hidranta skladno s SIST EN1074-6:2008.
</t>
  </si>
  <si>
    <r>
      <t xml:space="preserve">Zračniki (avtomatski):
</t>
    </r>
    <r>
      <rPr>
        <u/>
        <sz val="9"/>
        <rFont val="Arial CE"/>
        <charset val="238"/>
      </rPr>
      <t>vgradnja v zemljino:</t>
    </r>
    <r>
      <rPr>
        <sz val="9"/>
        <rFont val="Arial CE"/>
        <charset val="238"/>
      </rPr>
      <t xml:space="preserve">
kompaktne izvedbe, z zaščitno konstrukcijo iz nerjavnega materiala in vgrajenim zračnim ventilom s funkcijo odvajanja in dovajanja ≥ 180 m</t>
    </r>
    <r>
      <rPr>
        <vertAlign val="superscript"/>
        <sz val="9"/>
        <rFont val="Arial CE"/>
        <charset val="238"/>
      </rPr>
      <t>3</t>
    </r>
    <r>
      <rPr>
        <sz val="9"/>
        <rFont val="Arial CE"/>
        <charset val="238"/>
      </rPr>
      <t xml:space="preserve">/h zraka v/iz cevovoda in avtomatskim zapornim ventilom, ki omogoča vgradnjo pod tlakom. Zračnik mora biti opremljen z drenažnim izpustom iz telesa zračnika. 
S prirobnico, EPDM tesnilom in deli iz NL z obojestransko epoksi zaščito min. debeline 250 mikronov. Zračnik opremljen z drenažnim sistemom.  Delovno območje od 1 do 16 bar. 
Ustrezati mora zahtevam standarda SIST EN 1074-4. 
</t>
    </r>
    <r>
      <rPr>
        <u/>
        <sz val="9"/>
        <rFont val="Arial CE"/>
        <charset val="238"/>
      </rPr>
      <t xml:space="preserve">vgradnja v jašek: </t>
    </r>
    <r>
      <rPr>
        <sz val="9"/>
        <rFont val="Arial CE"/>
        <charset val="238"/>
      </rPr>
      <t xml:space="preserve">          
Telo zračnika je izdelano iz duktilne litine GJS 400-15 z epoxy zaščito minimalne debeline 250 mikronov, plovci so iz ABS, šoba malega plovka je iz poliamida, tesnilo glavnega plovka pa EPDM. Mreža za zaščito pred nesnago in pokrov sta iz INOX jekla. Delovno območje tlaka obsega  0,1 ÷ 25 bar. V ohišje je vgrajen dodatni odzračni ventila za kontrolo delovanja. </t>
    </r>
  </si>
  <si>
    <t>3. CESTNE KAPE, POKROVI IN DRUGO</t>
  </si>
  <si>
    <r>
      <rPr>
        <u/>
        <sz val="9"/>
        <rFont val="Arial CE"/>
        <charset val="238"/>
      </rPr>
      <t>Cestne kape za zasune in hidrante:</t>
    </r>
    <r>
      <rPr>
        <sz val="9"/>
        <rFont val="Arial CE"/>
        <charset val="238"/>
      </rPr>
      <t xml:space="preserve">
Teleskopska cestna kapa iz nodularne litine kvalitetne (težke) izvedbe v razredu nosilnosti D400, po standradu EN 124 s protihrupnim PUR vložkom na pokrovu, tečajem ter možnostjo vgradnje pod naklonom, ki omogoča enostavno prilagoditev pokrova vozni površini brez dodatnih gradbenih del. S sistemom zapiranja, ki otežuje odstranitev pokrova in minimizira hrup. Cestna kapa s površinsko zaščito ohišja in trajno protikorozijsko zaščito pokrova. Pokrov z ustreznim napisom po navodilih upravljalca, npr.: VODA, VODOVOD, Z, HIDRANT,...
Za vgradnjo v povozno površino.
</t>
    </r>
    <r>
      <rPr>
        <u/>
        <sz val="9"/>
        <rFont val="Arial CE"/>
        <charset val="238"/>
      </rPr>
      <t/>
    </r>
  </si>
  <si>
    <r>
      <rPr>
        <u/>
        <sz val="9"/>
        <rFont val="Arial CE"/>
        <charset val="238"/>
      </rPr>
      <t>Cestne kape za COMBI armature:</t>
    </r>
    <r>
      <rPr>
        <sz val="9"/>
        <rFont val="Arial CE"/>
        <charset val="238"/>
      </rPr>
      <t xml:space="preserve">
Kompaktna cestna kapa iz nodularne litine kvalitetne/ težke izvedbe z integriranimi 4 pokrovi z varovalnim sistemom, ki preprečuje enostavno odstranitev in ropotanje. Skladna z zahtevami proizvajalca armature. Cestna kapa s površinsko zaščito ohišja in trajno protikorozijsko zaščito pokrova. Pokrov z ustreznim napisom po navodilih upravljalca. Varovalni sistem z zatiči iz nerjavečega jekla.
Za vgradnjo v povozno površino.</t>
    </r>
  </si>
  <si>
    <r>
      <rPr>
        <u/>
        <sz val="9"/>
        <rFont val="Arial CE"/>
        <charset val="238"/>
      </rPr>
      <t>Cestne kape za podtalni zračnik</t>
    </r>
    <r>
      <rPr>
        <sz val="9"/>
        <rFont val="Arial CE"/>
        <charset val="238"/>
      </rPr>
      <t>:
Kompaktna cestna kapa iz nodularne litine kvalitetne/ težke izvedbe z  okroglim pokrovom in pritrdilnim sistemom pokrova iz nerjavečega materiala, ki preprečuje ropotanje. Skladna z zahtevami proizvajalca armature. Cestna kapa s površinsko zaščito ohišja in trajno protikorozijsko zaščito pokrova. Pokrov z ustreznim napisom po navodilih upravljalca. Varovalni zatiči iz nerjavečega jekla. 
Za vgradnjo v povozno površino.Cestna kapa za zračnik mora biti okrogle oblike imeti napis ZRAČNIK v slovenskem jeziku, poliuretanski protihrupni vložek, ter dva vijaka s katerimi je pričvrščen pokrov na ohišje kape.</t>
    </r>
  </si>
  <si>
    <r>
      <rPr>
        <u/>
        <sz val="9"/>
        <rFont val="Arial CE"/>
        <charset val="238"/>
      </rPr>
      <t xml:space="preserve">Teleskopske vgradbene garniture:
</t>
    </r>
    <r>
      <rPr>
        <sz val="9"/>
        <rFont val="Arial CE"/>
        <charset val="238"/>
      </rPr>
      <t xml:space="preserve">Nastavljiv teleskopski komplet za rokovanje podzemnih armatur z zunanjo PEh/PVC zaščito. Kovinskim nasadni element, spojka in vodilo zaščiteni pred korozijo. Dobava skupaj z zaporno armaturo! 
</t>
    </r>
  </si>
  <si>
    <t>Vsi spojni elementi – vijaki (skladni s SIST EN ISO 4016:2011) in matice (skladne s SIST EN ISO 4034:2002) morajo biti standardne izvedbe in zaščiteni proti rjavenju – galvanizirani ali INOX minimalne natezne trdnosti vsaj 6.8. Podložke morajo ustrezati standardu SIST EN ISO 7091:2002.
Vse vgradne dolžine ventilov s prirobnicami morajo ustrezati SIST EN 558:2008+A1:2008.
Vse prirobnice morajo biti skladne s SIST EN 1092-2:2008, prirobnična tesnila pa s SIST EN 1514-1:1998.
Vsa zunanja in notranja epoxy zaščita mora biti izvedena po SIST EN14901:2006.</t>
  </si>
  <si>
    <t>Ponujeni materiali in oprema mora biti najmanj enake kvalitete kot je zahtevana na tem obrazcu. Za vse elemente, ki so v stiku s pitno vodo je potrebno upoštevati veljaven pravilnik o pitni vodi, ki v poglavju V. predpisuje zagotavljanje kakovosti priprave vode, opreme in materialov (priložiti poročila o preizkušanju).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</si>
</sst>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8" formatCode="#,##0.00\ &quot;€&quot;;[Red]\-#,##0.00\ &quot;€&quot;"/>
    <numFmt numFmtId="44" formatCode="_-* #,##0.00\ &quot;€&quot;_-;\-* #,##0.00\ &quot;€&quot;_-;_-* &quot;-&quot;??\ &quot;€&quot;_-;_-@_-"/>
    <numFmt numFmtId="43" formatCode="_-* #,##0.00_-;\-* #,##0.00_-;_-* &quot;-&quot;??_-;_-@_-"/>
    <numFmt numFmtId="164" formatCode="#,##0.00\ &quot;€&quot;"/>
    <numFmt numFmtId="165" formatCode="_-* #,##0.00\ [$€-1]_-;\-* #,##0.00\ [$€-1]_-;_-* &quot;-&quot;??\ [$€-1]_-;_-@_-"/>
    <numFmt numFmtId="166" formatCode="#,##0.00_ ;[Red]\-#,##0.00\ "/>
    <numFmt numFmtId="167" formatCode="#,##0.00\ [$€-1]"/>
    <numFmt numFmtId="168" formatCode="#,##0\ [$€-1]"/>
    <numFmt numFmtId="169" formatCode="0.0"/>
    <numFmt numFmtId="170" formatCode="_-* #,##0.00\ _S_I_T_-;\-* #,##0.00\ _S_I_T_-;_-* &quot;-&quot;??\ _S_I_T_-;_-@_-"/>
    <numFmt numFmtId="171" formatCode="_-* #,##0_-;\-* #,##0_-;_-* &quot;-&quot;??_-;_-@_-"/>
    <numFmt numFmtId="172" formatCode="&quot;SIT&quot;\ #,##0_);\(&quot;SIT&quot;\ #,##0\)"/>
    <numFmt numFmtId="173" formatCode="0.00_)"/>
    <numFmt numFmtId="174" formatCode="0_)"/>
    <numFmt numFmtId="175" formatCode="_(* #,##0.00_);_(* \(#,##0.00\);_(* &quot;-&quot;??_);_(@_)"/>
    <numFmt numFmtId="176" formatCode="#,##0.00\ _S_I_T"/>
    <numFmt numFmtId="177" formatCode="###,###,###,###.00"/>
    <numFmt numFmtId="178" formatCode="_-* #,##0.00\ _€_-;\-* #,##0.00\ _€_-;_-* &quot;-&quot;??\ _€_-;_-@_-"/>
    <numFmt numFmtId="179" formatCode="0.000"/>
    <numFmt numFmtId="180" formatCode="#,##0.0"/>
  </numFmts>
  <fonts count="98">
    <font>
      <sz val="11"/>
      <color theme="1"/>
      <name val="Calibri"/>
      <family val="2"/>
      <charset val="238"/>
      <scheme val="minor"/>
    </font>
    <font>
      <sz val="12"/>
      <name val="Arial Narrow"/>
      <family val="2"/>
      <charset val="238"/>
    </font>
    <font>
      <b/>
      <sz val="16"/>
      <name val="Arial Narrow"/>
      <family val="2"/>
      <charset val="238"/>
    </font>
    <font>
      <b/>
      <sz val="12"/>
      <name val="Arial Narrow"/>
      <family val="2"/>
      <charset val="238"/>
    </font>
    <font>
      <sz val="12"/>
      <color indexed="24"/>
      <name val="Times New Roman"/>
      <family val="1"/>
      <charset val="238"/>
    </font>
    <font>
      <vertAlign val="superscript"/>
      <sz val="10"/>
      <name val="Arial Narrow"/>
      <family val="2"/>
      <charset val="238"/>
    </font>
    <font>
      <b/>
      <sz val="14"/>
      <name val="Arial Narrow"/>
      <family val="2"/>
      <charset val="238"/>
    </font>
    <font>
      <sz val="14"/>
      <name val="Arial Narrow"/>
      <family val="2"/>
      <charset val="238"/>
    </font>
    <font>
      <sz val="16"/>
      <name val="Arial Narrow"/>
      <family val="2"/>
      <charset val="238"/>
    </font>
    <font>
      <sz val="12"/>
      <color rgb="FFFF0000"/>
      <name val="Arial Narrow"/>
      <family val="2"/>
      <charset val="238"/>
    </font>
    <font>
      <b/>
      <sz val="14"/>
      <color rgb="FFFF0000"/>
      <name val="Arial Narrow"/>
      <family val="2"/>
      <charset val="238"/>
    </font>
    <font>
      <b/>
      <sz val="16"/>
      <color rgb="FFFF0000"/>
      <name val="Arial Narrow"/>
      <family val="2"/>
      <charset val="238"/>
    </font>
    <font>
      <b/>
      <sz val="12"/>
      <name val="Arial CE"/>
      <family val="2"/>
      <charset val="238"/>
    </font>
    <font>
      <b/>
      <sz val="12"/>
      <color indexed="24"/>
      <name val="Times New Roman"/>
      <family val="1"/>
      <charset val="238"/>
    </font>
    <font>
      <b/>
      <sz val="12"/>
      <name val="Arial CE"/>
      <charset val="238"/>
    </font>
    <font>
      <sz val="12"/>
      <color indexed="24"/>
      <name val="Arial CE"/>
      <family val="2"/>
      <charset val="238"/>
    </font>
    <font>
      <b/>
      <sz val="10"/>
      <name val="Arial CE"/>
      <family val="2"/>
      <charset val="238"/>
    </font>
    <font>
      <b/>
      <sz val="10"/>
      <name val="SLO Arial"/>
      <charset val="238"/>
    </font>
    <font>
      <b/>
      <sz val="10"/>
      <color rgb="FFFF0000"/>
      <name val="Arial CE"/>
      <family val="2"/>
      <charset val="238"/>
    </font>
    <font>
      <b/>
      <u/>
      <sz val="14"/>
      <name val="Arial CE"/>
      <family val="2"/>
      <charset val="238"/>
    </font>
    <font>
      <sz val="12"/>
      <name val="Times New Roman"/>
      <family val="1"/>
      <charset val="238"/>
    </font>
    <font>
      <sz val="12"/>
      <name val="Arial CE"/>
      <family val="2"/>
      <charset val="238"/>
    </font>
    <font>
      <b/>
      <sz val="14"/>
      <name val="Arial CE"/>
      <family val="2"/>
      <charset val="238"/>
    </font>
    <font>
      <b/>
      <sz val="14"/>
      <color rgb="FFFF0000"/>
      <name val="Arial CE"/>
      <family val="2"/>
      <charset val="238"/>
    </font>
    <font>
      <sz val="8"/>
      <name val="Arial CE"/>
      <family val="2"/>
      <charset val="238"/>
    </font>
    <font>
      <b/>
      <sz val="18"/>
      <name val="Arial CE"/>
      <family val="2"/>
      <charset val="238"/>
    </font>
    <font>
      <b/>
      <sz val="16"/>
      <name val="Arial CE"/>
      <family val="2"/>
      <charset val="238"/>
    </font>
    <font>
      <sz val="8"/>
      <name val="SLO Arial"/>
      <charset val="238"/>
    </font>
    <font>
      <b/>
      <sz val="14"/>
      <color indexed="24"/>
      <name val="Arial CE"/>
      <family val="2"/>
      <charset val="238"/>
    </font>
    <font>
      <b/>
      <sz val="14"/>
      <name val="SLO Arial"/>
      <family val="2"/>
      <charset val="238"/>
    </font>
    <font>
      <b/>
      <sz val="12"/>
      <name val="SLO arial"/>
      <family val="2"/>
      <charset val="238"/>
    </font>
    <font>
      <b/>
      <sz val="11"/>
      <name val="SLO arial"/>
      <family val="2"/>
      <charset val="238"/>
    </font>
    <font>
      <sz val="11"/>
      <name val="Arial CE"/>
      <family val="2"/>
      <charset val="238"/>
    </font>
    <font>
      <sz val="10"/>
      <name val="SLO Arial"/>
      <charset val="238"/>
    </font>
    <font>
      <sz val="12"/>
      <name val="SLO Arial"/>
      <charset val="238"/>
    </font>
    <font>
      <sz val="14"/>
      <name val="Arial CE"/>
      <family val="2"/>
      <charset val="238"/>
    </font>
    <font>
      <sz val="8"/>
      <name val="SLO Arial"/>
      <family val="2"/>
      <charset val="238"/>
    </font>
    <font>
      <sz val="11"/>
      <color theme="1"/>
      <name val="Calibri"/>
      <family val="2"/>
      <charset val="238"/>
      <scheme val="minor"/>
    </font>
    <font>
      <sz val="10"/>
      <name val="Arial"/>
      <family val="2"/>
      <charset val="238"/>
    </font>
    <font>
      <sz val="10"/>
      <name val="Arial"/>
      <family val="2"/>
    </font>
    <font>
      <b/>
      <sz val="10"/>
      <name val="Times New Roman"/>
      <family val="1"/>
      <charset val="238"/>
    </font>
    <font>
      <b/>
      <sz val="10"/>
      <name val="Arial"/>
      <family val="2"/>
      <charset val="238"/>
    </font>
    <font>
      <b/>
      <sz val="10"/>
      <name val="Arial"/>
      <family val="2"/>
    </font>
    <font>
      <b/>
      <i/>
      <sz val="10"/>
      <name val="Times New Roman"/>
      <family val="1"/>
      <charset val="238"/>
    </font>
    <font>
      <b/>
      <sz val="10"/>
      <name val="SSPalatino"/>
      <charset val="238"/>
    </font>
    <font>
      <sz val="10"/>
      <color indexed="8"/>
      <name val="MS Sans Serif"/>
      <family val="2"/>
      <charset val="238"/>
    </font>
    <font>
      <b/>
      <sz val="12"/>
      <color indexed="8"/>
      <name val="SSPalatino"/>
      <charset val="238"/>
    </font>
    <font>
      <sz val="10"/>
      <name val="Arial CE"/>
      <family val="2"/>
      <charset val="238"/>
    </font>
    <font>
      <sz val="10"/>
      <name val="Calibri"/>
      <family val="2"/>
      <charset val="238"/>
    </font>
    <font>
      <sz val="9"/>
      <name val="Arial"/>
      <family val="2"/>
    </font>
    <font>
      <sz val="9"/>
      <name val="Arial CE"/>
      <family val="2"/>
      <charset val="238"/>
    </font>
    <font>
      <b/>
      <i/>
      <sz val="10"/>
      <name val="Arial"/>
      <family val="2"/>
      <charset val="238"/>
    </font>
    <font>
      <b/>
      <sz val="10"/>
      <name val="Arial CE"/>
      <charset val="238"/>
    </font>
    <font>
      <sz val="10"/>
      <name val="Arial CE"/>
      <charset val="238"/>
    </font>
    <font>
      <b/>
      <sz val="14"/>
      <name val="Arial CE"/>
      <charset val="238"/>
    </font>
    <font>
      <sz val="10"/>
      <color theme="1"/>
      <name val="Arial ce"/>
      <charset val="238"/>
    </font>
    <font>
      <b/>
      <sz val="12"/>
      <color theme="1"/>
      <name val="Arial"/>
      <family val="2"/>
      <charset val="238"/>
    </font>
    <font>
      <sz val="12"/>
      <color theme="1"/>
      <name val="Arial ce"/>
      <charset val="238"/>
    </font>
    <font>
      <b/>
      <sz val="13"/>
      <name val="Arial ce"/>
      <charset val="238"/>
    </font>
    <font>
      <sz val="13"/>
      <name val="Arial ce"/>
      <charset val="238"/>
    </font>
    <font>
      <sz val="10"/>
      <name val="Calibri"/>
      <family val="2"/>
      <charset val="238"/>
      <scheme val="minor"/>
    </font>
    <font>
      <sz val="12"/>
      <name val="Arial CE"/>
      <charset val="238"/>
    </font>
    <font>
      <vertAlign val="superscript"/>
      <sz val="10"/>
      <name val="Arial CE"/>
      <charset val="238"/>
    </font>
    <font>
      <i/>
      <sz val="10"/>
      <name val="Arial CE"/>
      <charset val="238"/>
    </font>
    <font>
      <i/>
      <sz val="9"/>
      <name val="Arial CE"/>
      <charset val="238"/>
    </font>
    <font>
      <sz val="10"/>
      <color rgb="FFFF0000"/>
      <name val="Arial CE"/>
      <charset val="238"/>
    </font>
    <font>
      <b/>
      <sz val="10"/>
      <color rgb="FFFF0000"/>
      <name val="Arial CE"/>
      <charset val="238"/>
    </font>
    <font>
      <sz val="9"/>
      <color theme="0" tint="-0.499984740745262"/>
      <name val="Arial CE"/>
      <charset val="238"/>
    </font>
    <font>
      <vertAlign val="subscript"/>
      <sz val="10"/>
      <name val="Arial CE"/>
      <charset val="238"/>
    </font>
    <font>
      <sz val="10"/>
      <color theme="0" tint="-0.14999847407452621"/>
      <name val="Arial CE"/>
      <charset val="238"/>
    </font>
    <font>
      <sz val="10"/>
      <color rgb="FFFF0000"/>
      <name val="Arial"/>
      <family val="2"/>
      <charset val="238"/>
    </font>
    <font>
      <sz val="11"/>
      <name val="Calibri"/>
      <family val="2"/>
      <charset val="238"/>
      <scheme val="minor"/>
    </font>
    <font>
      <b/>
      <u/>
      <sz val="10"/>
      <name val="Arial CE"/>
      <charset val="238"/>
    </font>
    <font>
      <sz val="8"/>
      <name val="Arial CE"/>
      <charset val="238"/>
    </font>
    <font>
      <b/>
      <sz val="16"/>
      <name val="Arial"/>
      <family val="2"/>
      <charset val="238"/>
    </font>
    <font>
      <b/>
      <sz val="18"/>
      <name val="Arial"/>
      <family val="2"/>
      <charset val="238"/>
    </font>
    <font>
      <b/>
      <sz val="12"/>
      <name val="Arial"/>
      <family val="2"/>
      <charset val="238"/>
    </font>
    <font>
      <b/>
      <sz val="9"/>
      <color theme="1"/>
      <name val="Arial Narrow"/>
      <family val="2"/>
      <charset val="238"/>
    </font>
    <font>
      <b/>
      <sz val="9"/>
      <name val="Arial Narrow"/>
      <family val="2"/>
      <charset val="238"/>
    </font>
    <font>
      <i/>
      <sz val="11"/>
      <color theme="1"/>
      <name val="Arial"/>
      <family val="2"/>
      <charset val="238"/>
    </font>
    <font>
      <sz val="11"/>
      <name val="Arial"/>
      <family val="2"/>
      <charset val="238"/>
    </font>
    <font>
      <sz val="11"/>
      <name val="Arial Narrow"/>
      <family val="2"/>
      <charset val="238"/>
    </font>
    <font>
      <sz val="11"/>
      <color theme="1"/>
      <name val="SL Dutch"/>
    </font>
    <font>
      <b/>
      <sz val="13"/>
      <name val="Arial CE"/>
      <family val="2"/>
      <charset val="238"/>
    </font>
    <font>
      <b/>
      <sz val="11"/>
      <name val="Arial CE"/>
      <family val="2"/>
      <charset val="238"/>
    </font>
    <font>
      <b/>
      <sz val="9"/>
      <color theme="1"/>
      <name val="Arial ce"/>
      <charset val="238"/>
    </font>
    <font>
      <sz val="9"/>
      <color theme="1"/>
      <name val="Arial ce"/>
      <charset val="238"/>
    </font>
    <font>
      <sz val="9"/>
      <color theme="1"/>
      <name val="Calibri"/>
      <family val="2"/>
      <charset val="238"/>
      <scheme val="minor"/>
    </font>
    <font>
      <b/>
      <sz val="9"/>
      <name val="Arial CE"/>
      <charset val="238"/>
    </font>
    <font>
      <b/>
      <sz val="9"/>
      <color theme="1"/>
      <name val="Calibri"/>
      <family val="2"/>
      <charset val="238"/>
      <scheme val="minor"/>
    </font>
    <font>
      <sz val="9"/>
      <name val="Arial CE"/>
      <charset val="238"/>
    </font>
    <font>
      <sz val="11"/>
      <color theme="1"/>
      <name val="Arial ce"/>
      <charset val="238"/>
    </font>
    <font>
      <u/>
      <sz val="10"/>
      <name val="Arial CE"/>
      <charset val="238"/>
    </font>
    <font>
      <sz val="11"/>
      <name val="Arial ce"/>
      <charset val="238"/>
    </font>
    <font>
      <vertAlign val="superscript"/>
      <sz val="9"/>
      <name val="Arial CE"/>
      <charset val="238"/>
    </font>
    <font>
      <sz val="9"/>
      <name val="Arial"/>
      <family val="2"/>
      <charset val="238"/>
    </font>
    <font>
      <vertAlign val="subscript"/>
      <sz val="9"/>
      <name val="Arial CE"/>
      <charset val="238"/>
    </font>
    <font>
      <u/>
      <sz val="9"/>
      <name val="Arial CE"/>
      <charset val="238"/>
    </font>
  </fonts>
  <fills count="11">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3" tint="0.79998168889431442"/>
        <bgColor indexed="64"/>
      </patternFill>
    </fill>
  </fills>
  <borders count="5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dotted">
        <color indexed="64"/>
      </bottom>
      <diagonal/>
    </border>
    <border>
      <left/>
      <right/>
      <top/>
      <bottom style="thin">
        <color indexed="64"/>
      </bottom>
      <diagonal/>
    </border>
    <border>
      <left style="hair">
        <color indexed="64"/>
      </left>
      <right style="hair">
        <color indexed="64"/>
      </right>
      <top style="dotted">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double">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double">
        <color indexed="64"/>
      </top>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bottom style="thin">
        <color theme="0"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5">
    <xf numFmtId="0" fontId="0" fillId="0" borderId="0"/>
    <xf numFmtId="0" fontId="4" fillId="0" borderId="0"/>
    <xf numFmtId="0" fontId="4" fillId="0" borderId="0"/>
    <xf numFmtId="0" fontId="4" fillId="0" borderId="0"/>
    <xf numFmtId="0" fontId="4" fillId="0" borderId="0"/>
    <xf numFmtId="43" fontId="37" fillId="0" borderId="0" applyFont="0" applyFill="0" applyBorder="0" applyAlignment="0" applyProtection="0"/>
    <xf numFmtId="44" fontId="37" fillId="0" borderId="0" applyFont="0" applyFill="0" applyBorder="0" applyAlignment="0" applyProtection="0"/>
    <xf numFmtId="0" fontId="38" fillId="0" borderId="0"/>
    <xf numFmtId="0" fontId="45" fillId="0" borderId="0"/>
    <xf numFmtId="0" fontId="46" fillId="0" borderId="0"/>
    <xf numFmtId="0" fontId="38" fillId="0" borderId="0"/>
    <xf numFmtId="170" fontId="46" fillId="0" borderId="0" applyFont="0" applyFill="0" applyBorder="0" applyAlignment="0" applyProtection="0"/>
    <xf numFmtId="0" fontId="77" fillId="7" borderId="0" applyBorder="0">
      <alignment horizontal="left" vertical="center" wrapText="1" indent="1"/>
      <protection locked="0"/>
    </xf>
    <xf numFmtId="0" fontId="37" fillId="0" borderId="0"/>
    <xf numFmtId="0" fontId="37" fillId="0" borderId="0"/>
  </cellStyleXfs>
  <cellXfs count="723">
    <xf numFmtId="0" fontId="0" fillId="0" borderId="0" xfId="0"/>
    <xf numFmtId="0" fontId="1" fillId="0" borderId="1" xfId="0" applyFont="1" applyBorder="1" applyAlignment="1">
      <alignment horizontal="center" vertical="center"/>
    </xf>
    <xf numFmtId="0" fontId="1" fillId="0" borderId="2" xfId="0" applyFont="1" applyBorder="1" applyAlignment="1">
      <alignment horizontal="center" vertical="center"/>
    </xf>
    <xf numFmtId="3" fontId="1" fillId="0" borderId="2" xfId="0" applyNumberFormat="1" applyFont="1" applyBorder="1" applyAlignment="1">
      <alignment horizontal="center" vertical="center"/>
    </xf>
    <xf numFmtId="3" fontId="1" fillId="0" borderId="2" xfId="0" applyNumberFormat="1" applyFont="1" applyBorder="1" applyAlignment="1">
      <alignment horizontal="center"/>
    </xf>
    <xf numFmtId="3" fontId="1" fillId="0" borderId="3" xfId="0" applyNumberFormat="1" applyFont="1" applyBorder="1" applyAlignment="1">
      <alignment horizontal="center" vertical="center"/>
    </xf>
    <xf numFmtId="0" fontId="1" fillId="0" borderId="4" xfId="0" applyFont="1" applyBorder="1" applyAlignment="1">
      <alignment horizontal="center"/>
    </xf>
    <xf numFmtId="0" fontId="1" fillId="0" borderId="5" xfId="0" applyFont="1" applyBorder="1"/>
    <xf numFmtId="0" fontId="1" fillId="0" borderId="5" xfId="0" applyFont="1" applyBorder="1" applyAlignment="1">
      <alignment horizontal="center"/>
    </xf>
    <xf numFmtId="3" fontId="1" fillId="0" borderId="5" xfId="0" applyNumberFormat="1" applyFont="1" applyBorder="1" applyAlignment="1">
      <alignment horizontal="center"/>
    </xf>
    <xf numFmtId="0" fontId="1" fillId="0" borderId="6" xfId="0" applyFont="1" applyBorder="1"/>
    <xf numFmtId="0" fontId="2" fillId="2" borderId="4" xfId="0" applyFont="1" applyFill="1" applyBorder="1"/>
    <xf numFmtId="0" fontId="2" fillId="2" borderId="5" xfId="0" applyFont="1" applyFill="1" applyBorder="1"/>
    <xf numFmtId="0" fontId="2" fillId="2" borderId="5" xfId="0" applyFont="1" applyFill="1" applyBorder="1" applyAlignment="1">
      <alignment horizontal="center"/>
    </xf>
    <xf numFmtId="3" fontId="2" fillId="2" borderId="5" xfId="0" applyNumberFormat="1" applyFont="1" applyFill="1" applyBorder="1" applyAlignment="1">
      <alignment horizontal="center"/>
    </xf>
    <xf numFmtId="0" fontId="2" fillId="2" borderId="6" xfId="0" applyFont="1" applyFill="1" applyBorder="1"/>
    <xf numFmtId="0" fontId="3" fillId="0" borderId="4" xfId="0" applyFont="1" applyBorder="1"/>
    <xf numFmtId="0" fontId="3" fillId="0" borderId="5" xfId="0" applyFont="1" applyBorder="1"/>
    <xf numFmtId="0" fontId="3" fillId="0" borderId="5" xfId="0" applyFont="1" applyBorder="1" applyAlignment="1">
      <alignment horizontal="center"/>
    </xf>
    <xf numFmtId="3" fontId="3" fillId="0" borderId="5" xfId="0" applyNumberFormat="1" applyFont="1" applyBorder="1" applyAlignment="1">
      <alignment horizontal="center"/>
    </xf>
    <xf numFmtId="0" fontId="3" fillId="0" borderId="6" xfId="0" applyFont="1" applyBorder="1"/>
    <xf numFmtId="16" fontId="1" fillId="3" borderId="4" xfId="0" applyNumberFormat="1" applyFont="1" applyFill="1" applyBorder="1" applyAlignment="1">
      <alignment wrapText="1"/>
    </xf>
    <xf numFmtId="0" fontId="3" fillId="3" borderId="5" xfId="0" applyFont="1" applyFill="1" applyBorder="1" applyAlignment="1">
      <alignment wrapText="1"/>
    </xf>
    <xf numFmtId="0" fontId="3" fillId="3" borderId="5" xfId="0" applyFont="1" applyFill="1" applyBorder="1" applyAlignment="1">
      <alignment horizontal="center"/>
    </xf>
    <xf numFmtId="3" fontId="3" fillId="3" borderId="5" xfId="0" applyNumberFormat="1" applyFont="1" applyFill="1" applyBorder="1" applyAlignment="1">
      <alignment horizontal="center"/>
    </xf>
    <xf numFmtId="0" fontId="3" fillId="3" borderId="6" xfId="0" applyFont="1" applyFill="1" applyBorder="1"/>
    <xf numFmtId="49" fontId="1" fillId="0" borderId="7" xfId="1" applyNumberFormat="1" applyFont="1" applyBorder="1" applyAlignment="1">
      <alignment horizontal="center"/>
    </xf>
    <xf numFmtId="0" fontId="1" fillId="0" borderId="5" xfId="0" applyFont="1" applyBorder="1" applyAlignment="1">
      <alignment horizontal="left" wrapText="1"/>
    </xf>
    <xf numFmtId="2" fontId="1" fillId="0" borderId="5" xfId="0" applyNumberFormat="1" applyFont="1" applyBorder="1" applyAlignment="1">
      <alignment horizontal="center"/>
    </xf>
    <xf numFmtId="164" fontId="1" fillId="0" borderId="5" xfId="0" applyNumberFormat="1" applyFont="1" applyBorder="1" applyAlignment="1">
      <alignment horizontal="center"/>
    </xf>
    <xf numFmtId="165" fontId="1" fillId="0" borderId="6" xfId="0" applyNumberFormat="1" applyFont="1" applyBorder="1"/>
    <xf numFmtId="2" fontId="3" fillId="3" borderId="5" xfId="0" applyNumberFormat="1" applyFont="1" applyFill="1" applyBorder="1" applyAlignment="1">
      <alignment horizontal="center"/>
    </xf>
    <xf numFmtId="165" fontId="1" fillId="3" borderId="6" xfId="0" applyNumberFormat="1" applyFont="1" applyFill="1" applyBorder="1"/>
    <xf numFmtId="49" fontId="1" fillId="0" borderId="4" xfId="1" applyNumberFormat="1" applyFont="1" applyBorder="1" applyAlignment="1">
      <alignment horizontal="center"/>
    </xf>
    <xf numFmtId="2" fontId="1" fillId="0" borderId="8" xfId="0" applyNumberFormat="1" applyFont="1" applyBorder="1" applyAlignment="1">
      <alignment horizontal="center"/>
    </xf>
    <xf numFmtId="49" fontId="1" fillId="0" borderId="7" xfId="2" applyNumberFormat="1" applyFont="1" applyBorder="1" applyAlignment="1">
      <alignment horizontal="center"/>
    </xf>
    <xf numFmtId="4" fontId="1" fillId="0" borderId="8" xfId="0" applyNumberFormat="1" applyFont="1" applyBorder="1" applyAlignment="1">
      <alignment horizontal="center"/>
    </xf>
    <xf numFmtId="16" fontId="1" fillId="3" borderId="7" xfId="0" applyNumberFormat="1" applyFont="1" applyFill="1" applyBorder="1" applyAlignment="1">
      <alignment wrapText="1"/>
    </xf>
    <xf numFmtId="166" fontId="3" fillId="3" borderId="6" xfId="0" applyNumberFormat="1" applyFont="1" applyFill="1" applyBorder="1"/>
    <xf numFmtId="0" fontId="1" fillId="0" borderId="8" xfId="0" applyFont="1" applyBorder="1" applyAlignment="1">
      <alignment horizontal="center"/>
    </xf>
    <xf numFmtId="2" fontId="1" fillId="4" borderId="8" xfId="0" applyNumberFormat="1" applyFont="1" applyFill="1" applyBorder="1" applyAlignment="1">
      <alignment horizontal="center"/>
    </xf>
    <xf numFmtId="164" fontId="1" fillId="4" borderId="5" xfId="0" applyNumberFormat="1" applyFont="1" applyFill="1" applyBorder="1" applyAlignment="1">
      <alignment horizontal="center"/>
    </xf>
    <xf numFmtId="49" fontId="1" fillId="0" borderId="9" xfId="1" applyNumberFormat="1" applyFont="1" applyBorder="1" applyAlignment="1">
      <alignment horizontal="center"/>
    </xf>
    <xf numFmtId="0" fontId="1" fillId="0" borderId="10" xfId="0" applyFont="1" applyBorder="1" applyAlignment="1">
      <alignment horizontal="left" wrapText="1"/>
    </xf>
    <xf numFmtId="0" fontId="1" fillId="0" borderId="10" xfId="0" applyFont="1" applyBorder="1" applyAlignment="1">
      <alignment horizontal="center"/>
    </xf>
    <xf numFmtId="166" fontId="1" fillId="0" borderId="10" xfId="0" applyNumberFormat="1" applyFont="1" applyBorder="1" applyAlignment="1">
      <alignment horizontal="center"/>
    </xf>
    <xf numFmtId="164" fontId="1" fillId="0" borderId="10" xfId="0" applyNumberFormat="1" applyFont="1" applyBorder="1" applyAlignment="1">
      <alignment horizontal="center"/>
    </xf>
    <xf numFmtId="165" fontId="1" fillId="0" borderId="11" xfId="0" applyNumberFormat="1" applyFont="1" applyBorder="1"/>
    <xf numFmtId="0" fontId="3" fillId="0" borderId="12" xfId="0" applyFont="1" applyBorder="1"/>
    <xf numFmtId="0" fontId="6" fillId="0" borderId="13" xfId="0" applyFont="1" applyBorder="1" applyAlignment="1">
      <alignment horizontal="right" wrapText="1"/>
    </xf>
    <xf numFmtId="0" fontId="6" fillId="0" borderId="13" xfId="0" applyFont="1" applyBorder="1" applyAlignment="1">
      <alignment horizontal="center"/>
    </xf>
    <xf numFmtId="166" fontId="6" fillId="0" borderId="13" xfId="0" applyNumberFormat="1" applyFont="1" applyBorder="1"/>
    <xf numFmtId="3" fontId="7" fillId="0" borderId="13" xfId="0" applyNumberFormat="1" applyFont="1" applyBorder="1" applyAlignment="1">
      <alignment horizontal="center"/>
    </xf>
    <xf numFmtId="165" fontId="6" fillId="0" borderId="14" xfId="0" applyNumberFormat="1" applyFont="1" applyBorder="1"/>
    <xf numFmtId="0" fontId="2" fillId="2" borderId="1" xfId="0" applyFont="1" applyFill="1" applyBorder="1"/>
    <xf numFmtId="0" fontId="2" fillId="2" borderId="2" xfId="0" applyFont="1" applyFill="1" applyBorder="1" applyAlignment="1">
      <alignment wrapText="1"/>
    </xf>
    <xf numFmtId="0" fontId="2" fillId="2" borderId="2" xfId="0" applyFont="1" applyFill="1" applyBorder="1" applyAlignment="1">
      <alignment horizontal="center"/>
    </xf>
    <xf numFmtId="166" fontId="2" fillId="2" borderId="2" xfId="0" applyNumberFormat="1" applyFont="1" applyFill="1" applyBorder="1" applyAlignment="1">
      <alignment horizontal="center"/>
    </xf>
    <xf numFmtId="165" fontId="8" fillId="2" borderId="2" xfId="0" applyNumberFormat="1" applyFont="1" applyFill="1" applyBorder="1" applyAlignment="1">
      <alignment horizontal="center"/>
    </xf>
    <xf numFmtId="166" fontId="8" fillId="2" borderId="3" xfId="0" applyNumberFormat="1" applyFont="1" applyFill="1" applyBorder="1"/>
    <xf numFmtId="0" fontId="1" fillId="0" borderId="4" xfId="0" applyFont="1" applyBorder="1"/>
    <xf numFmtId="0" fontId="1" fillId="0" borderId="5" xfId="0" applyFont="1" applyBorder="1" applyAlignment="1">
      <alignment wrapText="1"/>
    </xf>
    <xf numFmtId="166" fontId="1" fillId="0" borderId="5" xfId="0" applyNumberFormat="1" applyFont="1" applyBorder="1" applyAlignment="1">
      <alignment horizontal="center"/>
    </xf>
    <xf numFmtId="165" fontId="1" fillId="0" borderId="5" xfId="0" applyNumberFormat="1" applyFont="1" applyBorder="1" applyAlignment="1">
      <alignment horizontal="center"/>
    </xf>
    <xf numFmtId="166" fontId="3" fillId="0" borderId="6" xfId="0" applyNumberFormat="1" applyFont="1" applyBorder="1"/>
    <xf numFmtId="0" fontId="1" fillId="3" borderId="4" xfId="0" applyFont="1" applyFill="1" applyBorder="1"/>
    <xf numFmtId="0" fontId="1" fillId="3" borderId="5" xfId="0" applyFont="1" applyFill="1" applyBorder="1" applyAlignment="1">
      <alignment horizontal="center"/>
    </xf>
    <xf numFmtId="166" fontId="1" fillId="3" borderId="5" xfId="0" applyNumberFormat="1" applyFont="1" applyFill="1" applyBorder="1" applyAlignment="1">
      <alignment horizontal="center"/>
    </xf>
    <xf numFmtId="165" fontId="1" fillId="3" borderId="5" xfId="0" applyNumberFormat="1" applyFont="1" applyFill="1" applyBorder="1" applyAlignment="1">
      <alignment horizontal="center"/>
    </xf>
    <xf numFmtId="0" fontId="1" fillId="3" borderId="4" xfId="0" applyFont="1" applyFill="1" applyBorder="1" applyAlignment="1">
      <alignment horizontal="left" wrapText="1"/>
    </xf>
    <xf numFmtId="49" fontId="1" fillId="0" borderId="4" xfId="2" applyNumberFormat="1" applyFont="1" applyBorder="1" applyAlignment="1">
      <alignment horizontal="center"/>
    </xf>
    <xf numFmtId="166" fontId="1" fillId="3" borderId="5" xfId="0" applyNumberFormat="1" applyFont="1" applyFill="1" applyBorder="1"/>
    <xf numFmtId="164" fontId="1" fillId="4" borderId="15" xfId="0" applyNumberFormat="1" applyFont="1" applyFill="1" applyBorder="1" applyAlignment="1">
      <alignment horizontal="center"/>
    </xf>
    <xf numFmtId="49" fontId="1" fillId="4" borderId="7" xfId="1" applyNumberFormat="1" applyFont="1" applyFill="1" applyBorder="1" applyAlignment="1">
      <alignment horizontal="center"/>
    </xf>
    <xf numFmtId="0" fontId="1" fillId="4" borderId="5" xfId="0" applyFont="1" applyFill="1" applyBorder="1" applyAlignment="1">
      <alignment horizontal="left" wrapText="1"/>
    </xf>
    <xf numFmtId="0" fontId="1" fillId="4" borderId="5" xfId="0" applyFont="1" applyFill="1" applyBorder="1" applyAlignment="1">
      <alignment horizontal="center"/>
    </xf>
    <xf numFmtId="166" fontId="1" fillId="4" borderId="5" xfId="0" applyNumberFormat="1" applyFont="1" applyFill="1" applyBorder="1" applyAlignment="1">
      <alignment horizontal="center"/>
    </xf>
    <xf numFmtId="165" fontId="1" fillId="4" borderId="6" xfId="0" applyNumberFormat="1" applyFont="1" applyFill="1" applyBorder="1"/>
    <xf numFmtId="0" fontId="1" fillId="3" borderId="4" xfId="0" applyFont="1" applyFill="1" applyBorder="1" applyAlignment="1">
      <alignment horizontal="center"/>
    </xf>
    <xf numFmtId="166" fontId="1" fillId="3" borderId="6" xfId="0" applyNumberFormat="1" applyFont="1" applyFill="1" applyBorder="1"/>
    <xf numFmtId="49" fontId="1" fillId="0" borderId="16" xfId="1" applyNumberFormat="1" applyFont="1" applyBorder="1" applyAlignment="1">
      <alignment horizontal="center"/>
    </xf>
    <xf numFmtId="0" fontId="1" fillId="0" borderId="8" xfId="0" applyFont="1" applyBorder="1" applyAlignment="1">
      <alignment horizontal="left" wrapText="1"/>
    </xf>
    <xf numFmtId="166" fontId="1" fillId="0" borderId="8" xfId="0" applyNumberFormat="1" applyFont="1" applyBorder="1" applyAlignment="1">
      <alignment horizontal="center"/>
    </xf>
    <xf numFmtId="0" fontId="1" fillId="0" borderId="9" xfId="0" applyFont="1" applyBorder="1"/>
    <xf numFmtId="166" fontId="1" fillId="0" borderId="10" xfId="0" applyNumberFormat="1" applyFont="1" applyBorder="1"/>
    <xf numFmtId="165" fontId="1" fillId="0" borderId="10" xfId="0" applyNumberFormat="1" applyFont="1" applyBorder="1" applyAlignment="1">
      <alignment horizontal="center"/>
    </xf>
    <xf numFmtId="3" fontId="8" fillId="2" borderId="2" xfId="0" applyNumberFormat="1" applyFont="1" applyFill="1" applyBorder="1" applyAlignment="1">
      <alignment horizontal="center"/>
    </xf>
    <xf numFmtId="0" fontId="8" fillId="2" borderId="3" xfId="0" applyFont="1" applyFill="1" applyBorder="1"/>
    <xf numFmtId="0" fontId="1" fillId="0" borderId="17" xfId="0" applyFont="1" applyBorder="1" applyAlignment="1">
      <alignment horizontal="left" wrapText="1"/>
    </xf>
    <xf numFmtId="0" fontId="3" fillId="3" borderId="17" xfId="0" applyFont="1" applyFill="1" applyBorder="1" applyAlignment="1">
      <alignment wrapText="1"/>
    </xf>
    <xf numFmtId="0" fontId="1" fillId="0" borderId="0" xfId="0" applyFont="1" applyAlignment="1">
      <alignment horizontal="left" wrapText="1"/>
    </xf>
    <xf numFmtId="0" fontId="1" fillId="0" borderId="17" xfId="0" applyFont="1" applyBorder="1" applyAlignment="1">
      <alignment horizontal="left" vertical="top" wrapText="1"/>
    </xf>
    <xf numFmtId="49" fontId="1" fillId="0" borderId="18" xfId="1" applyNumberFormat="1" applyFont="1" applyBorder="1" applyAlignment="1">
      <alignment horizontal="center"/>
    </xf>
    <xf numFmtId="0" fontId="1" fillId="0" borderId="19" xfId="0" applyFont="1" applyBorder="1" applyAlignment="1">
      <alignment horizontal="left" wrapText="1"/>
    </xf>
    <xf numFmtId="0" fontId="1" fillId="0" borderId="19" xfId="0" applyFont="1" applyBorder="1" applyAlignment="1">
      <alignment horizontal="center"/>
    </xf>
    <xf numFmtId="166" fontId="1" fillId="0" borderId="19" xfId="0" applyNumberFormat="1" applyFont="1" applyBorder="1" applyAlignment="1">
      <alignment horizontal="center"/>
    </xf>
    <xf numFmtId="164" fontId="1" fillId="0" borderId="19" xfId="0" applyNumberFormat="1" applyFont="1" applyBorder="1" applyAlignment="1">
      <alignment horizontal="center"/>
    </xf>
    <xf numFmtId="165" fontId="1" fillId="0" borderId="20" xfId="0" applyNumberFormat="1" applyFont="1" applyBorder="1"/>
    <xf numFmtId="0" fontId="1" fillId="0" borderId="16" xfId="0" applyFont="1" applyBorder="1" applyAlignment="1">
      <alignment horizontal="center"/>
    </xf>
    <xf numFmtId="0" fontId="6" fillId="0" borderId="21" xfId="0" applyFont="1" applyBorder="1" applyAlignment="1">
      <alignment horizontal="right" wrapText="1"/>
    </xf>
    <xf numFmtId="0" fontId="6" fillId="0" borderId="21" xfId="0" applyFont="1" applyBorder="1" applyAlignment="1">
      <alignment horizontal="center"/>
    </xf>
    <xf numFmtId="166" fontId="6" fillId="0" borderId="21" xfId="0" applyNumberFormat="1" applyFont="1" applyBorder="1"/>
    <xf numFmtId="3" fontId="7" fillId="0" borderId="21" xfId="0" applyNumberFormat="1" applyFont="1" applyBorder="1" applyAlignment="1">
      <alignment horizontal="center"/>
    </xf>
    <xf numFmtId="0" fontId="2" fillId="2" borderId="22" xfId="0" applyFont="1" applyFill="1" applyBorder="1"/>
    <xf numFmtId="0" fontId="2" fillId="2" borderId="23" xfId="0" applyFont="1" applyFill="1" applyBorder="1" applyAlignment="1">
      <alignment wrapText="1"/>
    </xf>
    <xf numFmtId="0" fontId="2" fillId="2" borderId="23" xfId="0" applyFont="1" applyFill="1" applyBorder="1" applyAlignment="1">
      <alignment horizontal="center"/>
    </xf>
    <xf numFmtId="166" fontId="2" fillId="2" borderId="23" xfId="0" applyNumberFormat="1" applyFont="1" applyFill="1" applyBorder="1" applyAlignment="1">
      <alignment horizontal="center"/>
    </xf>
    <xf numFmtId="3" fontId="8" fillId="2" borderId="23" xfId="0" applyNumberFormat="1" applyFont="1" applyFill="1" applyBorder="1" applyAlignment="1">
      <alignment horizontal="center"/>
    </xf>
    <xf numFmtId="0" fontId="8" fillId="2" borderId="24" xfId="0" applyFont="1" applyFill="1" applyBorder="1"/>
    <xf numFmtId="166" fontId="9" fillId="3" borderId="5" xfId="0" applyNumberFormat="1" applyFont="1" applyFill="1" applyBorder="1" applyAlignment="1">
      <alignment horizontal="center"/>
    </xf>
    <xf numFmtId="0" fontId="1" fillId="0" borderId="12" xfId="0" applyFont="1" applyBorder="1"/>
    <xf numFmtId="166" fontId="10" fillId="0" borderId="13" xfId="0" applyNumberFormat="1" applyFont="1" applyBorder="1"/>
    <xf numFmtId="166" fontId="11" fillId="2" borderId="2" xfId="0" applyNumberFormat="1" applyFont="1" applyFill="1" applyBorder="1" applyAlignment="1">
      <alignment horizontal="center"/>
    </xf>
    <xf numFmtId="0" fontId="1" fillId="0" borderId="9" xfId="0" applyFont="1" applyBorder="1" applyAlignment="1">
      <alignment horizontal="center"/>
    </xf>
    <xf numFmtId="166" fontId="3" fillId="0" borderId="10" xfId="0" applyNumberFormat="1" applyFont="1" applyBorder="1" applyAlignment="1">
      <alignment wrapText="1"/>
    </xf>
    <xf numFmtId="166" fontId="1" fillId="0" borderId="11" xfId="0" applyNumberFormat="1" applyFont="1" applyBorder="1"/>
    <xf numFmtId="0" fontId="1" fillId="0" borderId="26" xfId="0" applyFont="1" applyBorder="1" applyAlignment="1">
      <alignment horizontal="center"/>
    </xf>
    <xf numFmtId="0" fontId="1" fillId="0" borderId="0" xfId="0" applyFont="1"/>
    <xf numFmtId="0" fontId="1" fillId="0" borderId="0" xfId="0" applyFont="1" applyAlignment="1">
      <alignment horizontal="center"/>
    </xf>
    <xf numFmtId="3" fontId="1" fillId="0" borderId="0" xfId="0" applyNumberFormat="1" applyFont="1"/>
    <xf numFmtId="3" fontId="1" fillId="0" borderId="0" xfId="0" applyNumberFormat="1" applyFont="1" applyAlignment="1">
      <alignment horizontal="center"/>
    </xf>
    <xf numFmtId="0" fontId="12" fillId="0" borderId="0" xfId="0" applyFont="1" applyAlignment="1">
      <alignment vertical="center"/>
    </xf>
    <xf numFmtId="0" fontId="12" fillId="0" borderId="0" xfId="0" applyFont="1"/>
    <xf numFmtId="0" fontId="13" fillId="0" borderId="0" xfId="0" applyFont="1"/>
    <xf numFmtId="3" fontId="14" fillId="0" borderId="0" xfId="0" applyNumberFormat="1" applyFont="1" applyAlignment="1">
      <alignment vertical="center"/>
    </xf>
    <xf numFmtId="3" fontId="12" fillId="0" borderId="0" xfId="0" applyNumberFormat="1" applyFont="1" applyAlignment="1">
      <alignment vertical="center"/>
    </xf>
    <xf numFmtId="0" fontId="15" fillId="0" borderId="0" xfId="0" applyFont="1"/>
    <xf numFmtId="0" fontId="16" fillId="0" borderId="0" xfId="0" applyFont="1"/>
    <xf numFmtId="0" fontId="17" fillId="0" borderId="0" xfId="0" applyFont="1"/>
    <xf numFmtId="0" fontId="14" fillId="0" borderId="0" xfId="0" applyFont="1"/>
    <xf numFmtId="0" fontId="18" fillId="0" borderId="0" xfId="0" applyFont="1" applyAlignment="1">
      <alignment vertical="center"/>
    </xf>
    <xf numFmtId="0" fontId="19" fillId="0" borderId="0" xfId="0" applyFont="1" applyAlignment="1">
      <alignment horizontal="left"/>
    </xf>
    <xf numFmtId="0" fontId="20" fillId="0" borderId="0" xfId="0" applyFont="1"/>
    <xf numFmtId="0" fontId="21" fillId="0" borderId="0" xfId="0" applyFont="1"/>
    <xf numFmtId="0" fontId="12" fillId="0" borderId="0" xfId="0" applyFont="1" applyAlignment="1">
      <alignment horizontal="left"/>
    </xf>
    <xf numFmtId="0" fontId="22" fillId="0" borderId="0" xfId="0" applyFont="1" applyAlignment="1">
      <alignment vertical="center"/>
    </xf>
    <xf numFmtId="0" fontId="23" fillId="0" borderId="0" xfId="0" applyFont="1"/>
    <xf numFmtId="0" fontId="22" fillId="0" borderId="0" xfId="0" applyFont="1"/>
    <xf numFmtId="3" fontId="21" fillId="0" borderId="0" xfId="0" applyNumberFormat="1" applyFont="1" applyAlignment="1">
      <alignment vertical="center"/>
    </xf>
    <xf numFmtId="0" fontId="22" fillId="0" borderId="0" xfId="0" applyFont="1" applyAlignment="1">
      <alignment horizontal="center"/>
    </xf>
    <xf numFmtId="3" fontId="22" fillId="0" borderId="0" xfId="0" applyNumberFormat="1" applyFont="1"/>
    <xf numFmtId="0" fontId="24" fillId="0" borderId="0" xfId="0" applyFont="1"/>
    <xf numFmtId="3" fontId="25" fillId="5" borderId="0" xfId="0" applyNumberFormat="1" applyFont="1" applyFill="1" applyAlignment="1">
      <alignment horizontal="left"/>
    </xf>
    <xf numFmtId="0" fontId="26" fillId="5" borderId="0" xfId="0" applyFont="1" applyFill="1"/>
    <xf numFmtId="0" fontId="27" fillId="0" borderId="0" xfId="0" applyFont="1"/>
    <xf numFmtId="0" fontId="27" fillId="0" borderId="0" xfId="0" applyFont="1" applyAlignment="1">
      <alignment horizontal="center"/>
    </xf>
    <xf numFmtId="3" fontId="27" fillId="0" borderId="0" xfId="0" applyNumberFormat="1" applyFont="1"/>
    <xf numFmtId="0" fontId="24" fillId="0" borderId="0" xfId="0" applyFont="1" applyAlignment="1">
      <alignment horizontal="center"/>
    </xf>
    <xf numFmtId="3" fontId="24" fillId="0" borderId="0" xfId="0" applyNumberFormat="1" applyFont="1"/>
    <xf numFmtId="0" fontId="28" fillId="5" borderId="0" xfId="0" applyFont="1" applyFill="1"/>
    <xf numFmtId="0" fontId="29" fillId="0" borderId="0" xfId="0" applyFont="1"/>
    <xf numFmtId="0" fontId="12" fillId="0" borderId="0" xfId="0" applyFont="1" applyAlignment="1">
      <alignment horizontal="center"/>
    </xf>
    <xf numFmtId="3" fontId="12" fillId="0" borderId="0" xfId="0" applyNumberFormat="1" applyFont="1"/>
    <xf numFmtId="4" fontId="25" fillId="5" borderId="0" xfId="0" applyNumberFormat="1" applyFont="1" applyFill="1" applyAlignment="1">
      <alignment horizontal="center"/>
    </xf>
    <xf numFmtId="4" fontId="22" fillId="5" borderId="0" xfId="0" applyNumberFormat="1" applyFont="1" applyFill="1" applyAlignment="1">
      <alignment horizontal="right"/>
    </xf>
    <xf numFmtId="0" fontId="30" fillId="0" borderId="0" xfId="0" applyFont="1"/>
    <xf numFmtId="0" fontId="21" fillId="0" borderId="0" xfId="0" applyFont="1" applyAlignment="1">
      <alignment horizontal="right"/>
    </xf>
    <xf numFmtId="4" fontId="12" fillId="5" borderId="0" xfId="3" applyNumberFormat="1" applyFont="1" applyFill="1" applyAlignment="1">
      <alignment horizontal="right"/>
    </xf>
    <xf numFmtId="0" fontId="12" fillId="0" borderId="27" xfId="4" applyFont="1" applyBorder="1"/>
    <xf numFmtId="8" fontId="12" fillId="0" borderId="28" xfId="0" applyNumberFormat="1" applyFont="1" applyBorder="1" applyAlignment="1">
      <alignment horizontal="right"/>
    </xf>
    <xf numFmtId="0" fontId="31" fillId="0" borderId="0" xfId="0" applyFont="1"/>
    <xf numFmtId="3" fontId="12" fillId="0" borderId="0" xfId="0" applyNumberFormat="1" applyFont="1" applyAlignment="1">
      <alignment horizontal="center"/>
    </xf>
    <xf numFmtId="0" fontId="12" fillId="0" borderId="29" xfId="0" applyFont="1" applyBorder="1"/>
    <xf numFmtId="0" fontId="12" fillId="0" borderId="29" xfId="0" applyFont="1" applyBorder="1" applyAlignment="1">
      <alignment horizontal="center"/>
    </xf>
    <xf numFmtId="3" fontId="12" fillId="0" borderId="29" xfId="0" applyNumberFormat="1" applyFont="1" applyBorder="1"/>
    <xf numFmtId="8" fontId="12" fillId="0" borderId="30" xfId="0" applyNumberFormat="1" applyFont="1" applyBorder="1" applyAlignment="1">
      <alignment horizontal="right"/>
    </xf>
    <xf numFmtId="166" fontId="12" fillId="0" borderId="27" xfId="0" applyNumberFormat="1" applyFont="1" applyBorder="1" applyAlignment="1">
      <alignment horizontal="right"/>
    </xf>
    <xf numFmtId="3" fontId="12" fillId="0" borderId="31" xfId="0" applyNumberFormat="1" applyFont="1" applyBorder="1"/>
    <xf numFmtId="8" fontId="12" fillId="0" borderId="32" xfId="0" applyNumberFormat="1" applyFont="1" applyBorder="1" applyAlignment="1">
      <alignment horizontal="right"/>
    </xf>
    <xf numFmtId="0" fontId="21" fillId="0" borderId="0" xfId="0" applyFont="1" applyAlignment="1">
      <alignment horizontal="center"/>
    </xf>
    <xf numFmtId="3" fontId="21" fillId="0" borderId="0" xfId="0" applyNumberFormat="1" applyFont="1"/>
    <xf numFmtId="0" fontId="32" fillId="0" borderId="0" xfId="0" applyFont="1"/>
    <xf numFmtId="0" fontId="12" fillId="0" borderId="29" xfId="0" applyFont="1" applyBorder="1" applyAlignment="1">
      <alignment horizontal="left"/>
    </xf>
    <xf numFmtId="0" fontId="32" fillId="0" borderId="0" xfId="0" applyFont="1" applyAlignment="1">
      <alignment horizontal="center"/>
    </xf>
    <xf numFmtId="3" fontId="32" fillId="0" borderId="0" xfId="0" applyNumberFormat="1" applyFont="1"/>
    <xf numFmtId="0" fontId="33" fillId="0" borderId="0" xfId="0" applyFont="1"/>
    <xf numFmtId="0" fontId="33" fillId="0" borderId="0" xfId="0" applyFont="1" applyAlignment="1">
      <alignment horizontal="center"/>
    </xf>
    <xf numFmtId="17" fontId="34" fillId="0" borderId="0" xfId="0" applyNumberFormat="1" applyFont="1"/>
    <xf numFmtId="0" fontId="34" fillId="0" borderId="0" xfId="0" applyFont="1" applyAlignment="1">
      <alignment horizontal="center"/>
    </xf>
    <xf numFmtId="3" fontId="34" fillId="0" borderId="0" xfId="0" applyNumberFormat="1" applyFont="1"/>
    <xf numFmtId="0" fontId="34" fillId="0" borderId="0" xfId="0" applyFont="1"/>
    <xf numFmtId="0" fontId="35" fillId="0" borderId="0" xfId="0" applyFont="1"/>
    <xf numFmtId="3" fontId="35" fillId="0" borderId="0" xfId="0" applyNumberFormat="1" applyFont="1"/>
    <xf numFmtId="0" fontId="36" fillId="0" borderId="0" xfId="0" applyFont="1"/>
    <xf numFmtId="165" fontId="12" fillId="0" borderId="30" xfId="0" applyNumberFormat="1" applyFont="1" applyBorder="1" applyAlignment="1">
      <alignment horizontal="right"/>
    </xf>
    <xf numFmtId="49" fontId="38" fillId="0" borderId="0" xfId="7" applyNumberFormat="1" applyAlignment="1">
      <alignment horizontal="right"/>
    </xf>
    <xf numFmtId="1" fontId="39" fillId="0" borderId="0" xfId="7" applyNumberFormat="1" applyFont="1" applyAlignment="1">
      <alignment horizontal="right" vertical="top"/>
    </xf>
    <xf numFmtId="0" fontId="40" fillId="0" borderId="0" xfId="0" applyFont="1" applyAlignment="1">
      <alignment vertical="top"/>
    </xf>
    <xf numFmtId="2" fontId="41" fillId="0" borderId="0" xfId="0" applyNumberFormat="1" applyFont="1" applyAlignment="1">
      <alignment vertical="top"/>
    </xf>
    <xf numFmtId="4" fontId="39" fillId="0" borderId="0" xfId="0" applyNumberFormat="1" applyFont="1" applyAlignment="1">
      <alignment vertical="top"/>
    </xf>
    <xf numFmtId="167" fontId="42" fillId="0" borderId="0" xfId="0" applyNumberFormat="1" applyFont="1" applyAlignment="1">
      <alignment vertical="top"/>
    </xf>
    <xf numFmtId="0" fontId="43" fillId="0" borderId="0" xfId="0" applyFont="1" applyAlignment="1">
      <alignment vertical="top"/>
    </xf>
    <xf numFmtId="2" fontId="42" fillId="0" borderId="0" xfId="7" applyNumberFormat="1" applyFont="1" applyAlignment="1">
      <alignment vertical="top"/>
    </xf>
    <xf numFmtId="168" fontId="39" fillId="0" borderId="0" xfId="0" applyNumberFormat="1" applyFont="1" applyAlignment="1">
      <alignment vertical="top"/>
    </xf>
    <xf numFmtId="2" fontId="40" fillId="0" borderId="0" xfId="7" applyNumberFormat="1" applyFont="1" applyAlignment="1">
      <alignment horizontal="left" vertical="top"/>
    </xf>
    <xf numFmtId="0" fontId="42" fillId="0" borderId="0" xfId="7" applyFont="1" applyAlignment="1">
      <alignment vertical="top"/>
    </xf>
    <xf numFmtId="4" fontId="39" fillId="0" borderId="0" xfId="7" applyNumberFormat="1" applyFont="1" applyAlignment="1">
      <alignment vertical="top"/>
    </xf>
    <xf numFmtId="168" fontId="39" fillId="0" borderId="0" xfId="7" applyNumberFormat="1" applyFont="1" applyAlignment="1">
      <alignment vertical="top"/>
    </xf>
    <xf numFmtId="167" fontId="38" fillId="0" borderId="0" xfId="7" applyNumberFormat="1" applyAlignment="1">
      <alignment vertical="top"/>
    </xf>
    <xf numFmtId="2" fontId="42" fillId="0" borderId="0" xfId="0" applyNumberFormat="1" applyFont="1" applyAlignment="1">
      <alignment vertical="top"/>
    </xf>
    <xf numFmtId="49" fontId="38" fillId="0" borderId="0" xfId="7" applyNumberFormat="1" applyAlignment="1">
      <alignment horizontal="left" vertical="top" wrapText="1"/>
    </xf>
    <xf numFmtId="4" fontId="39" fillId="0" borderId="0" xfId="7" applyNumberFormat="1" applyFont="1" applyAlignment="1">
      <alignment horizontal="left" vertical="top" wrapText="1"/>
    </xf>
    <xf numFmtId="2" fontId="39" fillId="0" borderId="0" xfId="7" applyNumberFormat="1" applyFont="1" applyAlignment="1">
      <alignment vertical="top"/>
    </xf>
    <xf numFmtId="4" fontId="42" fillId="0" borderId="0" xfId="7" applyNumberFormat="1" applyFont="1" applyAlignment="1">
      <alignment vertical="top"/>
    </xf>
    <xf numFmtId="168" fontId="42" fillId="0" borderId="0" xfId="7" applyNumberFormat="1" applyFont="1" applyAlignment="1">
      <alignment vertical="top"/>
    </xf>
    <xf numFmtId="167" fontId="41" fillId="0" borderId="0" xfId="7" applyNumberFormat="1" applyFont="1" applyAlignment="1">
      <alignment vertical="top"/>
    </xf>
    <xf numFmtId="4" fontId="42" fillId="0" borderId="0" xfId="7" applyNumberFormat="1" applyFont="1" applyAlignment="1">
      <alignment horizontal="left" vertical="top" wrapText="1"/>
    </xf>
    <xf numFmtId="167" fontId="41" fillId="0" borderId="5" xfId="7" applyNumberFormat="1" applyFont="1" applyBorder="1" applyAlignment="1">
      <alignment vertical="top"/>
    </xf>
    <xf numFmtId="49" fontId="38" fillId="0" borderId="0" xfId="7" applyNumberFormat="1" applyAlignment="1">
      <alignment horizontal="left" vertical="center" wrapText="1"/>
    </xf>
    <xf numFmtId="4" fontId="42" fillId="0" borderId="0" xfId="7" applyNumberFormat="1" applyFont="1" applyAlignment="1">
      <alignment horizontal="right" vertical="top"/>
    </xf>
    <xf numFmtId="4" fontId="42" fillId="0" borderId="17" xfId="7" applyNumberFormat="1" applyFont="1" applyBorder="1" applyAlignment="1">
      <alignment horizontal="left" vertical="top" wrapText="1"/>
    </xf>
    <xf numFmtId="4" fontId="42" fillId="0" borderId="33" xfId="7" applyNumberFormat="1" applyFont="1" applyBorder="1" applyAlignment="1">
      <alignment horizontal="left" vertical="top" wrapText="1"/>
    </xf>
    <xf numFmtId="2" fontId="42" fillId="0" borderId="33" xfId="7" applyNumberFormat="1" applyFont="1" applyBorder="1" applyAlignment="1">
      <alignment vertical="top"/>
    </xf>
    <xf numFmtId="4" fontId="42" fillId="0" borderId="33" xfId="7" applyNumberFormat="1" applyFont="1" applyBorder="1" applyAlignment="1">
      <alignment vertical="top"/>
    </xf>
    <xf numFmtId="168" fontId="42" fillId="0" borderId="33" xfId="7" applyNumberFormat="1" applyFont="1" applyBorder="1" applyAlignment="1">
      <alignment vertical="top"/>
    </xf>
    <xf numFmtId="168" fontId="39" fillId="0" borderId="0" xfId="7" applyNumberFormat="1" applyFont="1" applyAlignment="1">
      <alignment horizontal="left" vertical="top"/>
    </xf>
    <xf numFmtId="0" fontId="44" fillId="0" borderId="0" xfId="0" applyFont="1" applyAlignment="1">
      <alignment horizontal="left" vertical="top"/>
    </xf>
    <xf numFmtId="168" fontId="39" fillId="0" borderId="0" xfId="7" applyNumberFormat="1" applyFont="1" applyAlignment="1">
      <alignment horizontal="left" vertical="top" wrapText="1"/>
    </xf>
    <xf numFmtId="0" fontId="44" fillId="0" borderId="0" xfId="0" applyFont="1" applyAlignment="1">
      <alignment horizontal="left" vertical="top" wrapText="1"/>
    </xf>
    <xf numFmtId="0" fontId="38" fillId="0" borderId="34" xfId="8" applyFont="1" applyBorder="1" applyAlignment="1">
      <alignment horizontal="center" vertical="center"/>
    </xf>
    <xf numFmtId="0" fontId="42" fillId="0" borderId="34" xfId="8" applyFont="1" applyBorder="1" applyAlignment="1">
      <alignment horizontal="center" vertical="top"/>
    </xf>
    <xf numFmtId="0" fontId="42" fillId="0" borderId="34" xfId="8" applyFont="1" applyBorder="1" applyAlignment="1">
      <alignment horizontal="center" vertical="top" wrapText="1"/>
    </xf>
    <xf numFmtId="2" fontId="42" fillId="0" borderId="34" xfId="8" applyNumberFormat="1" applyFont="1" applyBorder="1" applyAlignment="1">
      <alignment vertical="top"/>
    </xf>
    <xf numFmtId="169" fontId="42" fillId="0" borderId="34" xfId="8" applyNumberFormat="1" applyFont="1" applyBorder="1" applyAlignment="1">
      <alignment horizontal="center" vertical="top"/>
    </xf>
    <xf numFmtId="44" fontId="42" fillId="0" borderId="34" xfId="6" applyFont="1" applyFill="1" applyBorder="1" applyAlignment="1">
      <alignment horizontal="center" vertical="top"/>
    </xf>
    <xf numFmtId="49" fontId="41" fillId="0" borderId="0" xfId="7" applyNumberFormat="1" applyFont="1" applyAlignment="1">
      <alignment horizontal="left" vertical="top" wrapText="1"/>
    </xf>
    <xf numFmtId="4" fontId="41" fillId="0" borderId="0" xfId="7" applyNumberFormat="1" applyFont="1" applyAlignment="1">
      <alignment horizontal="left" vertical="top" wrapText="1"/>
    </xf>
    <xf numFmtId="2" fontId="41" fillId="0" borderId="0" xfId="7" applyNumberFormat="1" applyFont="1" applyAlignment="1">
      <alignment vertical="top"/>
    </xf>
    <xf numFmtId="4" fontId="41" fillId="0" borderId="0" xfId="7" applyNumberFormat="1" applyFont="1" applyAlignment="1">
      <alignment vertical="top"/>
    </xf>
    <xf numFmtId="168" fontId="41" fillId="0" borderId="0" xfId="7" applyNumberFormat="1" applyFont="1" applyAlignment="1">
      <alignment vertical="top"/>
    </xf>
    <xf numFmtId="49" fontId="41" fillId="0" borderId="0" xfId="9" applyNumberFormat="1" applyFont="1"/>
    <xf numFmtId="0" fontId="42" fillId="0" borderId="0" xfId="9" applyFont="1" applyAlignment="1">
      <alignment vertical="top"/>
    </xf>
    <xf numFmtId="2" fontId="42" fillId="0" borderId="0" xfId="9" applyNumberFormat="1" applyFont="1" applyAlignment="1">
      <alignment vertical="top"/>
    </xf>
    <xf numFmtId="168" fontId="42" fillId="0" borderId="0" xfId="9" applyNumberFormat="1" applyFont="1" applyAlignment="1">
      <alignment vertical="top"/>
    </xf>
    <xf numFmtId="167" fontId="41" fillId="0" borderId="0" xfId="9" applyNumberFormat="1" applyFont="1" applyAlignment="1">
      <alignment vertical="top"/>
    </xf>
    <xf numFmtId="49" fontId="38" fillId="0" borderId="0" xfId="7" applyNumberFormat="1" applyAlignment="1">
      <alignment horizontal="center" vertical="top" wrapText="1"/>
    </xf>
    <xf numFmtId="0" fontId="39" fillId="0" borderId="0" xfId="9" applyFont="1" applyAlignment="1">
      <alignment vertical="top" wrapText="1"/>
    </xf>
    <xf numFmtId="0" fontId="39" fillId="0" borderId="0" xfId="9" applyFont="1" applyAlignment="1">
      <alignment horizontal="right" vertical="top" wrapText="1"/>
    </xf>
    <xf numFmtId="167" fontId="39" fillId="0" borderId="0" xfId="7" applyNumberFormat="1" applyFont="1" applyAlignment="1" applyProtection="1">
      <alignment vertical="top"/>
      <protection locked="0"/>
    </xf>
    <xf numFmtId="49" fontId="38" fillId="0" borderId="0" xfId="9" applyNumberFormat="1" applyFont="1" applyAlignment="1">
      <alignment horizontal="center"/>
    </xf>
    <xf numFmtId="2" fontId="47" fillId="0" borderId="0" xfId="0" applyNumberFormat="1" applyFont="1" applyAlignment="1">
      <alignment vertical="top"/>
    </xf>
    <xf numFmtId="0" fontId="47" fillId="0" borderId="0" xfId="0" applyFont="1" applyAlignment="1">
      <alignment horizontal="center" vertical="top"/>
    </xf>
    <xf numFmtId="4" fontId="47" fillId="0" borderId="0" xfId="0" applyNumberFormat="1" applyFont="1" applyAlignment="1" applyProtection="1">
      <alignment horizontal="right" vertical="top"/>
      <protection locked="0"/>
    </xf>
    <xf numFmtId="4" fontId="47" fillId="0" borderId="0" xfId="0" applyNumberFormat="1" applyFont="1" applyAlignment="1">
      <alignment horizontal="right" vertical="top"/>
    </xf>
    <xf numFmtId="49" fontId="38" fillId="0" borderId="0" xfId="9" applyNumberFormat="1" applyFont="1" applyAlignment="1">
      <alignment horizontal="center" vertical="top"/>
    </xf>
    <xf numFmtId="4" fontId="38" fillId="0" borderId="0" xfId="10" applyNumberFormat="1" applyAlignment="1">
      <alignment horizontal="justify" vertical="top" wrapText="1"/>
    </xf>
    <xf numFmtId="0" fontId="42" fillId="0" borderId="0" xfId="9" applyFont="1" applyAlignment="1" applyProtection="1">
      <alignment vertical="top"/>
      <protection locked="0"/>
    </xf>
    <xf numFmtId="0" fontId="38" fillId="0" borderId="0" xfId="9" applyFont="1" applyAlignment="1">
      <alignment horizontal="right" vertical="top" wrapText="1"/>
    </xf>
    <xf numFmtId="2" fontId="38" fillId="0" borderId="0" xfId="7" applyNumberFormat="1" applyAlignment="1">
      <alignment vertical="top"/>
    </xf>
    <xf numFmtId="0" fontId="38" fillId="0" borderId="0" xfId="9" applyFont="1" applyAlignment="1">
      <alignment vertical="top"/>
    </xf>
    <xf numFmtId="167" fontId="38" fillId="0" borderId="0" xfId="7" applyNumberFormat="1" applyAlignment="1" applyProtection="1">
      <alignment vertical="top"/>
      <protection locked="0"/>
    </xf>
    <xf numFmtId="49" fontId="38" fillId="0" borderId="0" xfId="9" applyNumberFormat="1" applyFont="1"/>
    <xf numFmtId="0" fontId="39" fillId="0" borderId="0" xfId="7" applyFont="1" applyAlignment="1">
      <alignment horizontal="left" vertical="top" wrapText="1"/>
    </xf>
    <xf numFmtId="0" fontId="39" fillId="0" borderId="0" xfId="7" applyFont="1" applyAlignment="1">
      <alignment horizontal="right" vertical="top" wrapText="1"/>
    </xf>
    <xf numFmtId="2" fontId="39" fillId="0" borderId="0" xfId="9" applyNumberFormat="1" applyFont="1" applyAlignment="1">
      <alignment vertical="top"/>
    </xf>
    <xf numFmtId="0" fontId="39" fillId="0" borderId="0" xfId="9" applyFont="1" applyAlignment="1">
      <alignment vertical="top"/>
    </xf>
    <xf numFmtId="168" fontId="39" fillId="0" borderId="0" xfId="7" applyNumberFormat="1" applyFont="1" applyAlignment="1" applyProtection="1">
      <alignment vertical="top"/>
      <protection locked="0"/>
    </xf>
    <xf numFmtId="167" fontId="38" fillId="0" borderId="0" xfId="9" applyNumberFormat="1" applyFont="1" applyAlignment="1">
      <alignment vertical="top"/>
    </xf>
    <xf numFmtId="0" fontId="41" fillId="0" borderId="0" xfId="9" applyFont="1" applyAlignment="1">
      <alignment vertical="top"/>
    </xf>
    <xf numFmtId="0" fontId="41" fillId="0" borderId="0" xfId="7" applyFont="1" applyAlignment="1">
      <alignment horizontal="right" vertical="top" wrapText="1"/>
    </xf>
    <xf numFmtId="168" fontId="41" fillId="0" borderId="0" xfId="7" applyNumberFormat="1" applyFont="1" applyAlignment="1" applyProtection="1">
      <alignment vertical="top"/>
      <protection locked="0"/>
    </xf>
    <xf numFmtId="49" fontId="38" fillId="0" borderId="0" xfId="9" applyNumberFormat="1" applyFont="1" applyAlignment="1">
      <alignment vertical="top"/>
    </xf>
    <xf numFmtId="0" fontId="42" fillId="0" borderId="0" xfId="7" applyFont="1" applyAlignment="1">
      <alignment horizontal="right" vertical="top" wrapText="1"/>
    </xf>
    <xf numFmtId="168" fontId="42" fillId="0" borderId="0" xfId="7" applyNumberFormat="1" applyFont="1" applyAlignment="1" applyProtection="1">
      <alignment vertical="top"/>
      <protection locked="0"/>
    </xf>
    <xf numFmtId="49" fontId="41" fillId="0" borderId="17" xfId="7" applyNumberFormat="1" applyFont="1" applyBorder="1" applyAlignment="1">
      <alignment horizontal="left" vertical="top" wrapText="1"/>
    </xf>
    <xf numFmtId="4" fontId="41" fillId="0" borderId="33" xfId="7" applyNumberFormat="1" applyFont="1" applyBorder="1" applyAlignment="1">
      <alignment horizontal="left" vertical="top" wrapText="1"/>
    </xf>
    <xf numFmtId="2" fontId="41" fillId="0" borderId="33" xfId="7" applyNumberFormat="1" applyFont="1" applyBorder="1" applyAlignment="1">
      <alignment vertical="top"/>
    </xf>
    <xf numFmtId="4" fontId="41" fillId="0" borderId="33" xfId="7" applyNumberFormat="1" applyFont="1" applyBorder="1" applyAlignment="1">
      <alignment vertical="top"/>
    </xf>
    <xf numFmtId="168" fontId="42" fillId="0" borderId="33" xfId="7" applyNumberFormat="1" applyFont="1" applyBorder="1" applyAlignment="1" applyProtection="1">
      <alignment vertical="top"/>
      <protection locked="0"/>
    </xf>
    <xf numFmtId="171" fontId="38" fillId="0" borderId="0" xfId="5" applyNumberFormat="1" applyFont="1" applyFill="1" applyAlignment="1" applyProtection="1">
      <alignment horizontal="right" vertical="top"/>
    </xf>
    <xf numFmtId="2" fontId="39" fillId="0" borderId="0" xfId="5" applyNumberFormat="1" applyFont="1" applyFill="1" applyAlignment="1" applyProtection="1">
      <alignment vertical="top"/>
    </xf>
    <xf numFmtId="49" fontId="38" fillId="0" borderId="0" xfId="9" applyNumberFormat="1" applyFont="1" applyAlignment="1">
      <alignment horizontal="right" vertical="top"/>
    </xf>
    <xf numFmtId="49" fontId="41" fillId="0" borderId="0" xfId="9" applyNumberFormat="1" applyFont="1" applyAlignment="1">
      <alignment horizontal="left"/>
    </xf>
    <xf numFmtId="49" fontId="38" fillId="0" borderId="0" xfId="9" applyNumberFormat="1" applyFont="1" applyAlignment="1">
      <alignment horizontal="right"/>
    </xf>
    <xf numFmtId="49" fontId="38" fillId="0" borderId="0" xfId="7" applyNumberFormat="1" applyAlignment="1">
      <alignment horizontal="right" vertical="top" wrapText="1"/>
    </xf>
    <xf numFmtId="167" fontId="41" fillId="0" borderId="29" xfId="7" applyNumberFormat="1" applyFont="1" applyBorder="1" applyAlignment="1">
      <alignment vertical="top"/>
    </xf>
    <xf numFmtId="167" fontId="41" fillId="0" borderId="15" xfId="7" applyNumberFormat="1" applyFont="1" applyBorder="1" applyAlignment="1">
      <alignment vertical="top"/>
    </xf>
    <xf numFmtId="168" fontId="42" fillId="0" borderId="0" xfId="9" applyNumberFormat="1" applyFont="1" applyAlignment="1" applyProtection="1">
      <alignment vertical="top"/>
      <protection locked="0"/>
    </xf>
    <xf numFmtId="0" fontId="38" fillId="0" borderId="0" xfId="9" quotePrefix="1" applyFont="1" applyAlignment="1">
      <alignment vertical="top" wrapText="1"/>
    </xf>
    <xf numFmtId="2" fontId="38" fillId="0" borderId="0" xfId="9" applyNumberFormat="1" applyFont="1" applyAlignment="1">
      <alignment vertical="top"/>
    </xf>
    <xf numFmtId="167" fontId="41" fillId="0" borderId="35" xfId="7" applyNumberFormat="1" applyFont="1" applyBorder="1" applyAlignment="1">
      <alignment vertical="top"/>
    </xf>
    <xf numFmtId="0" fontId="42" fillId="0" borderId="33" xfId="9" applyFont="1" applyBorder="1" applyAlignment="1">
      <alignment vertical="top"/>
    </xf>
    <xf numFmtId="167" fontId="41" fillId="0" borderId="33" xfId="7" applyNumberFormat="1" applyFont="1" applyBorder="1" applyAlignment="1">
      <alignment vertical="top"/>
    </xf>
    <xf numFmtId="2" fontId="41" fillId="0" borderId="0" xfId="9" applyNumberFormat="1" applyFont="1" applyAlignment="1">
      <alignment vertical="top"/>
    </xf>
    <xf numFmtId="168" fontId="41" fillId="0" borderId="0" xfId="9" applyNumberFormat="1" applyFont="1" applyAlignment="1">
      <alignment vertical="top"/>
    </xf>
    <xf numFmtId="0" fontId="38" fillId="0" borderId="0" xfId="9" applyFont="1" applyAlignment="1">
      <alignment vertical="top" wrapText="1"/>
    </xf>
    <xf numFmtId="0" fontId="39" fillId="0" borderId="0" xfId="9" quotePrefix="1" applyFont="1" applyAlignment="1">
      <alignment vertical="top" wrapText="1"/>
    </xf>
    <xf numFmtId="4" fontId="39" fillId="0" borderId="0" xfId="10" applyNumberFormat="1" applyFont="1" applyAlignment="1">
      <alignment horizontal="justify" vertical="top" wrapText="1"/>
    </xf>
    <xf numFmtId="0" fontId="39" fillId="0" borderId="0" xfId="9" applyFont="1" applyAlignment="1">
      <alignment horizontal="left" vertical="top" wrapText="1"/>
    </xf>
    <xf numFmtId="172" fontId="49" fillId="0" borderId="0" xfId="0" applyNumberFormat="1" applyFont="1" applyAlignment="1">
      <alignment vertical="top" wrapText="1"/>
    </xf>
    <xf numFmtId="49" fontId="39" fillId="0" borderId="0" xfId="9" applyNumberFormat="1" applyFont="1" applyAlignment="1">
      <alignment vertical="top"/>
    </xf>
    <xf numFmtId="168" fontId="39" fillId="0" borderId="0" xfId="9" applyNumberFormat="1" applyFont="1" applyAlignment="1" applyProtection="1">
      <alignment vertical="top"/>
      <protection locked="0"/>
    </xf>
    <xf numFmtId="167" fontId="39" fillId="0" borderId="0" xfId="9" applyNumberFormat="1" applyFont="1" applyAlignment="1">
      <alignment vertical="top"/>
    </xf>
    <xf numFmtId="172" fontId="50" fillId="0" borderId="0" xfId="0" quotePrefix="1" applyNumberFormat="1" applyFont="1" applyAlignment="1">
      <alignment vertical="top" wrapText="1"/>
    </xf>
    <xf numFmtId="168" fontId="41" fillId="0" borderId="33" xfId="7" applyNumberFormat="1" applyFont="1" applyBorder="1" applyAlignment="1">
      <alignment vertical="top"/>
    </xf>
    <xf numFmtId="173" fontId="16" fillId="0" borderId="0" xfId="0" applyNumberFormat="1" applyFont="1" applyAlignment="1">
      <alignment vertical="top"/>
    </xf>
    <xf numFmtId="0" fontId="42" fillId="0" borderId="0" xfId="9" applyFont="1" applyAlignment="1">
      <alignment horizontal="right" vertical="top"/>
    </xf>
    <xf numFmtId="4" fontId="39" fillId="0" borderId="0" xfId="7" applyNumberFormat="1" applyFont="1" applyAlignment="1">
      <alignment horizontal="right" vertical="top" wrapText="1"/>
    </xf>
    <xf numFmtId="167" fontId="39" fillId="0" borderId="0" xfId="7" applyNumberFormat="1" applyFont="1" applyAlignment="1">
      <alignment vertical="top"/>
    </xf>
    <xf numFmtId="0" fontId="39" fillId="0" borderId="0" xfId="9" applyFont="1" applyAlignment="1">
      <alignment horizontal="center" vertical="top" wrapText="1"/>
    </xf>
    <xf numFmtId="167" fontId="42" fillId="0" borderId="0" xfId="9" applyNumberFormat="1" applyFont="1" applyAlignment="1">
      <alignment vertical="top"/>
    </xf>
    <xf numFmtId="0" fontId="41" fillId="0" borderId="0" xfId="0" applyFont="1" applyAlignment="1">
      <alignment vertical="top"/>
    </xf>
    <xf numFmtId="2" fontId="41" fillId="0" borderId="0" xfId="0" applyNumberFormat="1" applyFont="1" applyAlignment="1">
      <alignment horizontal="left" vertical="top"/>
    </xf>
    <xf numFmtId="4" fontId="39" fillId="0" borderId="0" xfId="0" applyNumberFormat="1" applyFont="1"/>
    <xf numFmtId="0" fontId="51" fillId="0" borderId="0" xfId="0" applyFont="1" applyAlignment="1">
      <alignment vertical="top"/>
    </xf>
    <xf numFmtId="2" fontId="42" fillId="0" borderId="0" xfId="7" applyNumberFormat="1" applyFont="1" applyAlignment="1">
      <alignment horizontal="left" vertical="top"/>
    </xf>
    <xf numFmtId="4" fontId="39" fillId="0" borderId="0" xfId="7" applyNumberFormat="1" applyFont="1"/>
    <xf numFmtId="2" fontId="42" fillId="0" borderId="0" xfId="0" applyNumberFormat="1" applyFont="1" applyAlignment="1">
      <alignment horizontal="left" vertical="top"/>
    </xf>
    <xf numFmtId="4" fontId="42" fillId="0" borderId="0" xfId="7" applyNumberFormat="1" applyFont="1"/>
    <xf numFmtId="2" fontId="42" fillId="0" borderId="34" xfId="8" applyNumberFormat="1" applyFont="1" applyBorder="1" applyAlignment="1">
      <alignment horizontal="center" vertical="top"/>
    </xf>
    <xf numFmtId="169" fontId="42" fillId="0" borderId="34" xfId="8" applyNumberFormat="1" applyFont="1" applyBorder="1" applyAlignment="1">
      <alignment horizontal="center" vertical="center"/>
    </xf>
    <xf numFmtId="44" fontId="42" fillId="0" borderId="34" xfId="6" applyFont="1" applyFill="1" applyBorder="1" applyAlignment="1">
      <alignment horizontal="center" vertical="center"/>
    </xf>
    <xf numFmtId="4" fontId="41" fillId="0" borderId="0" xfId="7" applyNumberFormat="1" applyFont="1"/>
    <xf numFmtId="2" fontId="47" fillId="0" borderId="0" xfId="0" applyNumberFormat="1" applyFont="1" applyAlignment="1">
      <alignment horizontal="right" vertical="top"/>
    </xf>
    <xf numFmtId="0" fontId="47" fillId="0" borderId="0" xfId="0" applyFont="1" applyAlignment="1">
      <alignment horizontal="center"/>
    </xf>
    <xf numFmtId="0" fontId="42" fillId="0" borderId="0" xfId="9" applyFont="1"/>
    <xf numFmtId="0" fontId="42" fillId="0" borderId="0" xfId="9" applyFont="1" applyProtection="1">
      <protection locked="0"/>
    </xf>
    <xf numFmtId="0" fontId="38" fillId="0" borderId="0" xfId="9" applyFont="1"/>
    <xf numFmtId="2" fontId="39" fillId="0" borderId="0" xfId="9" applyNumberFormat="1" applyFont="1" applyAlignment="1">
      <alignment horizontal="right" vertical="top"/>
    </xf>
    <xf numFmtId="0" fontId="39" fillId="0" borderId="0" xfId="9" applyFont="1"/>
    <xf numFmtId="49" fontId="41" fillId="0" borderId="17" xfId="9" applyNumberFormat="1" applyFont="1" applyBorder="1"/>
    <xf numFmtId="0" fontId="41" fillId="0" borderId="33" xfId="9" applyFont="1" applyBorder="1" applyAlignment="1">
      <alignment vertical="top"/>
    </xf>
    <xf numFmtId="0" fontId="41" fillId="0" borderId="33" xfId="7" applyFont="1" applyBorder="1" applyAlignment="1">
      <alignment horizontal="right" vertical="top" wrapText="1"/>
    </xf>
    <xf numFmtId="2" fontId="41" fillId="0" borderId="33" xfId="7" applyNumberFormat="1" applyFont="1" applyBorder="1" applyAlignment="1">
      <alignment horizontal="right" vertical="top"/>
    </xf>
    <xf numFmtId="4" fontId="41" fillId="0" borderId="33" xfId="7" applyNumberFormat="1" applyFont="1" applyBorder="1"/>
    <xf numFmtId="168" fontId="41" fillId="0" borderId="33" xfId="7" applyNumberFormat="1" applyFont="1" applyBorder="1" applyAlignment="1" applyProtection="1">
      <alignment vertical="top"/>
      <protection locked="0"/>
    </xf>
    <xf numFmtId="2" fontId="38" fillId="0" borderId="0" xfId="7" applyNumberFormat="1" applyAlignment="1">
      <alignment horizontal="right" vertical="top"/>
    </xf>
    <xf numFmtId="0" fontId="41" fillId="0" borderId="0" xfId="9" applyFont="1"/>
    <xf numFmtId="2" fontId="39" fillId="0" borderId="0" xfId="5" applyNumberFormat="1" applyFont="1" applyFill="1" applyAlignment="1" applyProtection="1">
      <alignment horizontal="right" vertical="top"/>
    </xf>
    <xf numFmtId="2" fontId="39" fillId="0" borderId="0" xfId="7" applyNumberFormat="1" applyFont="1" applyAlignment="1">
      <alignment horizontal="right" vertical="top"/>
    </xf>
    <xf numFmtId="174" fontId="16" fillId="0" borderId="0" xfId="0" applyNumberFormat="1" applyFont="1"/>
    <xf numFmtId="43" fontId="16" fillId="0" borderId="0" xfId="5" applyFont="1" applyFill="1"/>
    <xf numFmtId="176" fontId="16" fillId="0" borderId="0" xfId="5" applyNumberFormat="1" applyFont="1" applyFill="1" applyAlignment="1">
      <alignment horizontal="right"/>
    </xf>
    <xf numFmtId="43" fontId="16" fillId="0" borderId="0" xfId="5" applyFont="1"/>
    <xf numFmtId="176" fontId="16" fillId="0" borderId="0" xfId="5" applyNumberFormat="1" applyFont="1" applyAlignment="1">
      <alignment horizontal="right"/>
    </xf>
    <xf numFmtId="174" fontId="47" fillId="0" borderId="0" xfId="0" applyNumberFormat="1" applyFont="1"/>
    <xf numFmtId="0" fontId="47" fillId="0" borderId="0" xfId="0" applyFont="1"/>
    <xf numFmtId="43" fontId="47" fillId="0" borderId="0" xfId="5" applyFont="1"/>
    <xf numFmtId="176" fontId="47" fillId="0" borderId="0" xfId="5" applyNumberFormat="1" applyFont="1" applyAlignment="1">
      <alignment horizontal="right"/>
    </xf>
    <xf numFmtId="174" fontId="38" fillId="0" borderId="0" xfId="0" applyNumberFormat="1" applyFont="1"/>
    <xf numFmtId="0" fontId="38" fillId="0" borderId="0" xfId="0" applyFont="1"/>
    <xf numFmtId="43" fontId="38" fillId="0" borderId="0" xfId="5" applyFont="1" applyFill="1"/>
    <xf numFmtId="167" fontId="38" fillId="0" borderId="0" xfId="5" applyNumberFormat="1" applyFont="1" applyFill="1"/>
    <xf numFmtId="0" fontId="41" fillId="0" borderId="0" xfId="0" applyFont="1"/>
    <xf numFmtId="43" fontId="47" fillId="0" borderId="0" xfId="5" applyFont="1" applyFill="1"/>
    <xf numFmtId="176" fontId="47" fillId="0" borderId="0" xfId="5" applyNumberFormat="1" applyFont="1" applyFill="1" applyAlignment="1">
      <alignment horizontal="right"/>
    </xf>
    <xf numFmtId="0" fontId="47" fillId="0" borderId="36" xfId="0" applyFont="1" applyBorder="1"/>
    <xf numFmtId="174" fontId="47" fillId="0" borderId="36" xfId="0" applyNumberFormat="1" applyFont="1" applyBorder="1"/>
    <xf numFmtId="43" fontId="47" fillId="0" borderId="36" xfId="5" applyFont="1" applyFill="1" applyBorder="1"/>
    <xf numFmtId="176" fontId="47" fillId="0" borderId="36" xfId="5" applyNumberFormat="1" applyFont="1" applyFill="1" applyBorder="1" applyAlignment="1">
      <alignment horizontal="right"/>
    </xf>
    <xf numFmtId="0" fontId="47" fillId="0" borderId="0" xfId="0" applyFont="1" applyAlignment="1">
      <alignment horizontal="left"/>
    </xf>
    <xf numFmtId="173" fontId="47" fillId="0" borderId="0" xfId="0" applyNumberFormat="1" applyFont="1"/>
    <xf numFmtId="173" fontId="47" fillId="0" borderId="0" xfId="0" applyNumberFormat="1" applyFont="1" applyAlignment="1">
      <alignment horizontal="left"/>
    </xf>
    <xf numFmtId="175" fontId="47" fillId="0" borderId="0" xfId="5" applyNumberFormat="1" applyFont="1" applyFill="1"/>
    <xf numFmtId="174" fontId="52" fillId="0" borderId="0" xfId="0" applyNumberFormat="1" applyFont="1"/>
    <xf numFmtId="173" fontId="52" fillId="0" borderId="0" xfId="0" applyNumberFormat="1" applyFont="1"/>
    <xf numFmtId="171" fontId="38" fillId="0" borderId="0" xfId="11" applyNumberFormat="1" applyFont="1" applyFill="1" applyAlignment="1" applyProtection="1">
      <alignment horizontal="left"/>
    </xf>
    <xf numFmtId="2" fontId="47" fillId="0" borderId="0" xfId="0" applyNumberFormat="1" applyFont="1"/>
    <xf numFmtId="173" fontId="38" fillId="0" borderId="0" xfId="0" applyNumberFormat="1" applyFont="1"/>
    <xf numFmtId="2" fontId="38" fillId="0" borderId="0" xfId="0" applyNumberFormat="1" applyFont="1"/>
    <xf numFmtId="175" fontId="38" fillId="0" borderId="0" xfId="5" applyNumberFormat="1" applyFont="1" applyFill="1"/>
    <xf numFmtId="167" fontId="47" fillId="0" borderId="0" xfId="0" applyNumberFormat="1" applyFont="1"/>
    <xf numFmtId="176" fontId="47" fillId="0" borderId="0" xfId="0" applyNumberFormat="1" applyFont="1" applyAlignment="1">
      <alignment horizontal="right"/>
    </xf>
    <xf numFmtId="167" fontId="47" fillId="0" borderId="0" xfId="5" applyNumberFormat="1" applyFont="1" applyFill="1"/>
    <xf numFmtId="177" fontId="38" fillId="0" borderId="0" xfId="0" applyNumberFormat="1" applyFont="1"/>
    <xf numFmtId="176" fontId="38" fillId="0" borderId="0" xfId="0" applyNumberFormat="1" applyFont="1" applyAlignment="1">
      <alignment horizontal="right"/>
    </xf>
    <xf numFmtId="178" fontId="47" fillId="0" borderId="0" xfId="5" applyNumberFormat="1" applyFont="1" applyFill="1"/>
    <xf numFmtId="173" fontId="38" fillId="0" borderId="0" xfId="0" applyNumberFormat="1" applyFont="1" applyAlignment="1">
      <alignment horizontal="left"/>
    </xf>
    <xf numFmtId="167" fontId="47" fillId="0" borderId="0" xfId="5" applyNumberFormat="1" applyFont="1"/>
    <xf numFmtId="167" fontId="38" fillId="0" borderId="0" xfId="5" applyNumberFormat="1" applyFont="1"/>
    <xf numFmtId="176" fontId="47" fillId="0" borderId="0" xfId="5" applyNumberFormat="1" applyFont="1" applyFill="1" applyAlignment="1"/>
    <xf numFmtId="171" fontId="38" fillId="0" borderId="0" xfId="5" applyNumberFormat="1" applyFont="1" applyFill="1" applyAlignment="1" applyProtection="1">
      <alignment horizontal="left" vertical="top"/>
    </xf>
    <xf numFmtId="176" fontId="38" fillId="0" borderId="0" xfId="5" applyNumberFormat="1" applyFont="1" applyFill="1" applyAlignment="1">
      <alignment horizontal="right"/>
    </xf>
    <xf numFmtId="179" fontId="47" fillId="0" borderId="0" xfId="0" applyNumberFormat="1" applyFont="1"/>
    <xf numFmtId="0" fontId="47" fillId="0" borderId="0" xfId="0" applyFont="1" applyAlignment="1">
      <alignment horizontal="right"/>
    </xf>
    <xf numFmtId="0" fontId="47" fillId="0" borderId="37" xfId="0" applyFont="1" applyBorder="1"/>
    <xf numFmtId="174" fontId="47" fillId="0" borderId="37" xfId="0" applyNumberFormat="1" applyFont="1" applyBorder="1"/>
    <xf numFmtId="43" fontId="47" fillId="0" borderId="37" xfId="5" applyFont="1" applyFill="1" applyBorder="1"/>
    <xf numFmtId="176" fontId="47" fillId="0" borderId="37" xfId="5" applyNumberFormat="1" applyFont="1" applyFill="1" applyBorder="1" applyAlignment="1">
      <alignment horizontal="right"/>
    </xf>
    <xf numFmtId="43" fontId="12" fillId="0" borderId="0" xfId="5" applyFont="1" applyFill="1"/>
    <xf numFmtId="176" fontId="16" fillId="0" borderId="0" xfId="0" applyNumberFormat="1" applyFont="1" applyAlignment="1">
      <alignment horizontal="right"/>
    </xf>
    <xf numFmtId="0" fontId="53" fillId="0" borderId="0" xfId="0" applyFont="1"/>
    <xf numFmtId="0" fontId="53" fillId="0" borderId="0" xfId="0" applyFont="1" applyAlignment="1">
      <alignment horizontal="center" vertical="top"/>
    </xf>
    <xf numFmtId="0" fontId="53" fillId="0" borderId="0" xfId="0" applyFont="1" applyAlignment="1">
      <alignment horizontal="left" vertical="top" wrapText="1"/>
    </xf>
    <xf numFmtId="180" fontId="53" fillId="0" borderId="0" xfId="0" applyNumberFormat="1" applyFont="1" applyAlignment="1">
      <alignment horizontal="center" vertical="top"/>
    </xf>
    <xf numFmtId="164" fontId="53" fillId="0" borderId="0" xfId="0" applyNumberFormat="1" applyFont="1" applyAlignment="1" applyProtection="1">
      <alignment horizontal="center" vertical="top"/>
      <protection locked="0"/>
    </xf>
    <xf numFmtId="44" fontId="53" fillId="0" borderId="0" xfId="0" applyNumberFormat="1" applyFont="1" applyAlignment="1">
      <alignment horizontal="center" vertical="top"/>
    </xf>
    <xf numFmtId="0" fontId="54" fillId="0" borderId="0" xfId="0" applyFont="1" applyAlignment="1">
      <alignment horizontal="left" vertical="top"/>
    </xf>
    <xf numFmtId="0" fontId="55" fillId="0" borderId="0" xfId="0" applyFont="1"/>
    <xf numFmtId="0" fontId="53" fillId="0" borderId="0" xfId="0" applyFont="1" applyAlignment="1">
      <alignment horizontal="left" vertical="top"/>
    </xf>
    <xf numFmtId="0" fontId="56" fillId="0" borderId="0" xfId="0" applyFont="1"/>
    <xf numFmtId="0" fontId="57" fillId="0" borderId="0" xfId="0" applyFont="1"/>
    <xf numFmtId="0" fontId="56" fillId="0" borderId="0" xfId="0" applyFont="1" applyAlignment="1">
      <alignment horizontal="left"/>
    </xf>
    <xf numFmtId="0" fontId="58" fillId="0" borderId="0" xfId="0" applyFont="1" applyAlignment="1">
      <alignment horizontal="left" vertical="top"/>
    </xf>
    <xf numFmtId="0" fontId="59" fillId="0" borderId="0" xfId="0" applyFont="1"/>
    <xf numFmtId="0" fontId="52" fillId="0" borderId="0" xfId="0" applyFont="1" applyAlignment="1">
      <alignment horizontal="left" vertical="top" wrapText="1"/>
    </xf>
    <xf numFmtId="0" fontId="60" fillId="0" borderId="0" xfId="0" applyFont="1" applyAlignment="1">
      <alignment vertical="top" wrapText="1"/>
    </xf>
    <xf numFmtId="164" fontId="59" fillId="0" borderId="0" xfId="0" applyNumberFormat="1" applyFont="1" applyAlignment="1" applyProtection="1">
      <alignment horizontal="center" vertical="top"/>
      <protection locked="0"/>
    </xf>
    <xf numFmtId="44" fontId="59" fillId="0" borderId="0" xfId="0" applyNumberFormat="1" applyFont="1" applyAlignment="1">
      <alignment horizontal="center" vertical="top"/>
    </xf>
    <xf numFmtId="0" fontId="53" fillId="0" borderId="29" xfId="0" applyFont="1" applyBorder="1"/>
    <xf numFmtId="0" fontId="53" fillId="0" borderId="29" xfId="0" applyFont="1" applyBorder="1" applyAlignment="1">
      <alignment horizontal="center" vertical="top"/>
    </xf>
    <xf numFmtId="0" fontId="52" fillId="0" borderId="29" xfId="0" applyFont="1" applyBorder="1" applyAlignment="1">
      <alignment horizontal="left" vertical="top"/>
    </xf>
    <xf numFmtId="0" fontId="52" fillId="0" borderId="29" xfId="0" applyFont="1" applyBorder="1" applyAlignment="1">
      <alignment horizontal="center" vertical="top"/>
    </xf>
    <xf numFmtId="180" fontId="52" fillId="0" borderId="29" xfId="0" applyNumberFormat="1" applyFont="1" applyBorder="1" applyAlignment="1">
      <alignment horizontal="center" vertical="top"/>
    </xf>
    <xf numFmtId="164" fontId="52" fillId="0" borderId="29" xfId="0" applyNumberFormat="1" applyFont="1" applyBorder="1" applyAlignment="1" applyProtection="1">
      <alignment horizontal="center" vertical="top"/>
      <protection locked="0"/>
    </xf>
    <xf numFmtId="44" fontId="52" fillId="0" borderId="29" xfId="0" applyNumberFormat="1" applyFont="1" applyBorder="1" applyAlignment="1">
      <alignment horizontal="center" vertical="top"/>
    </xf>
    <xf numFmtId="0" fontId="52" fillId="0" borderId="0" xfId="0" applyFont="1"/>
    <xf numFmtId="0" fontId="52" fillId="0" borderId="0" xfId="0" applyFont="1" applyAlignment="1">
      <alignment horizontal="center" vertical="top"/>
    </xf>
    <xf numFmtId="0" fontId="52" fillId="0" borderId="0" xfId="0" applyFont="1" applyAlignment="1">
      <alignment horizontal="left" vertical="top"/>
    </xf>
    <xf numFmtId="180" fontId="52" fillId="0" borderId="0" xfId="0" applyNumberFormat="1" applyFont="1" applyAlignment="1">
      <alignment horizontal="center" vertical="top"/>
    </xf>
    <xf numFmtId="164" fontId="52" fillId="0" borderId="0" xfId="0" applyNumberFormat="1" applyFont="1" applyAlignment="1" applyProtection="1">
      <alignment horizontal="center" vertical="top"/>
      <protection locked="0"/>
    </xf>
    <xf numFmtId="44" fontId="52" fillId="0" borderId="0" xfId="0" applyNumberFormat="1" applyFont="1" applyAlignment="1">
      <alignment horizontal="center" vertical="top"/>
    </xf>
    <xf numFmtId="0" fontId="58" fillId="0" borderId="38" xfId="0" applyFont="1" applyBorder="1"/>
    <xf numFmtId="0" fontId="58" fillId="0" borderId="38" xfId="0" applyFont="1" applyBorder="1" applyAlignment="1">
      <alignment horizontal="center" vertical="top"/>
    </xf>
    <xf numFmtId="0" fontId="58" fillId="0" borderId="38" xfId="0" applyFont="1" applyBorder="1" applyAlignment="1">
      <alignment horizontal="left" vertical="top" wrapText="1"/>
    </xf>
    <xf numFmtId="180" fontId="58" fillId="0" borderId="38" xfId="0" applyNumberFormat="1" applyFont="1" applyBorder="1" applyAlignment="1">
      <alignment horizontal="center" vertical="top"/>
    </xf>
    <xf numFmtId="164" fontId="58" fillId="0" borderId="38" xfId="0" applyNumberFormat="1" applyFont="1" applyBorder="1" applyAlignment="1" applyProtection="1">
      <alignment horizontal="center" vertical="top"/>
      <protection locked="0"/>
    </xf>
    <xf numFmtId="44" fontId="58" fillId="0" borderId="38" xfId="0" applyNumberFormat="1" applyFont="1" applyBorder="1" applyAlignment="1">
      <alignment horizontal="center" vertical="top"/>
    </xf>
    <xf numFmtId="0" fontId="52" fillId="0" borderId="0" xfId="0" applyFont="1" applyAlignment="1">
      <alignment vertical="center"/>
    </xf>
    <xf numFmtId="0" fontId="52" fillId="0" borderId="38" xfId="0" applyFont="1" applyBorder="1" applyAlignment="1">
      <alignment horizontal="center" vertical="center"/>
    </xf>
    <xf numFmtId="0" fontId="58" fillId="0" borderId="38" xfId="0" applyFont="1" applyBorder="1" applyAlignment="1">
      <alignment horizontal="left" vertical="center"/>
    </xf>
    <xf numFmtId="0" fontId="58" fillId="0" borderId="38" xfId="0" applyFont="1" applyBorder="1" applyAlignment="1">
      <alignment horizontal="center" vertical="center"/>
    </xf>
    <xf numFmtId="180" fontId="58" fillId="0" borderId="38" xfId="0" applyNumberFormat="1" applyFont="1" applyBorder="1" applyAlignment="1">
      <alignment horizontal="center" vertical="center"/>
    </xf>
    <xf numFmtId="164" fontId="58" fillId="0" borderId="38" xfId="0" applyNumberFormat="1" applyFont="1" applyBorder="1" applyAlignment="1" applyProtection="1">
      <alignment horizontal="center" vertical="center"/>
      <protection locked="0"/>
    </xf>
    <xf numFmtId="44" fontId="58" fillId="0" borderId="38" xfId="0" applyNumberFormat="1" applyFont="1" applyBorder="1" applyAlignment="1">
      <alignment horizontal="center" vertical="center"/>
    </xf>
    <xf numFmtId="0" fontId="53" fillId="0" borderId="0" xfId="0" applyFont="1" applyAlignment="1">
      <alignment vertical="center"/>
    </xf>
    <xf numFmtId="0" fontId="58" fillId="0" borderId="38" xfId="0" applyFont="1" applyBorder="1" applyAlignment="1">
      <alignment horizontal="left" vertical="top"/>
    </xf>
    <xf numFmtId="0" fontId="52" fillId="0" borderId="17" xfId="0" applyFont="1" applyBorder="1" applyAlignment="1">
      <alignment horizontal="left" vertical="top" wrapText="1"/>
    </xf>
    <xf numFmtId="0" fontId="52" fillId="0" borderId="33" xfId="0" applyFont="1" applyBorder="1" applyAlignment="1">
      <alignment horizontal="center" vertical="top"/>
    </xf>
    <xf numFmtId="180" fontId="52" fillId="0" borderId="33" xfId="0" applyNumberFormat="1" applyFont="1" applyBorder="1" applyAlignment="1">
      <alignment horizontal="center" vertical="top"/>
    </xf>
    <xf numFmtId="164" fontId="52" fillId="0" borderId="33" xfId="0" applyNumberFormat="1" applyFont="1" applyBorder="1" applyAlignment="1" applyProtection="1">
      <alignment horizontal="center" vertical="top"/>
      <protection locked="0"/>
    </xf>
    <xf numFmtId="44" fontId="52" fillId="0" borderId="39" xfId="0" applyNumberFormat="1" applyFont="1" applyBorder="1" applyAlignment="1">
      <alignment horizontal="center" vertical="top"/>
    </xf>
    <xf numFmtId="180" fontId="61" fillId="0" borderId="0" xfId="0" applyNumberFormat="1" applyFont="1" applyAlignment="1">
      <alignment horizontal="center" vertical="top"/>
    </xf>
    <xf numFmtId="2" fontId="53" fillId="0" borderId="0" xfId="0" applyNumberFormat="1" applyFont="1" applyAlignment="1">
      <alignment horizontal="center" vertical="top"/>
    </xf>
    <xf numFmtId="164" fontId="53" fillId="0" borderId="0" xfId="0" applyNumberFormat="1" applyFont="1" applyAlignment="1" applyProtection="1">
      <alignment horizontal="center" vertical="top" wrapText="1"/>
      <protection locked="0"/>
    </xf>
    <xf numFmtId="44" fontId="53" fillId="0" borderId="0" xfId="5" applyNumberFormat="1" applyFont="1" applyAlignment="1">
      <alignment horizontal="center" vertical="top"/>
    </xf>
    <xf numFmtId="0" fontId="53" fillId="0" borderId="0" xfId="0" applyFont="1" applyAlignment="1">
      <alignment vertical="top" wrapText="1"/>
    </xf>
    <xf numFmtId="0" fontId="53" fillId="0" borderId="40" xfId="0" applyFont="1" applyBorder="1" applyAlignment="1">
      <alignment vertical="top" wrapText="1"/>
    </xf>
    <xf numFmtId="44" fontId="53" fillId="0" borderId="0" xfId="5" applyNumberFormat="1" applyFont="1" applyFill="1" applyAlignment="1">
      <alignment horizontal="center" vertical="top"/>
    </xf>
    <xf numFmtId="0" fontId="52" fillId="0" borderId="38" xfId="0" applyFont="1" applyBorder="1"/>
    <xf numFmtId="0" fontId="52" fillId="0" borderId="38" xfId="0" applyFont="1" applyBorder="1" applyAlignment="1">
      <alignment horizontal="center" vertical="top"/>
    </xf>
    <xf numFmtId="0" fontId="52" fillId="0" borderId="38" xfId="0" applyFont="1" applyBorder="1" applyAlignment="1">
      <alignment horizontal="left" vertical="top" wrapText="1"/>
    </xf>
    <xf numFmtId="180" fontId="52" fillId="0" borderId="38" xfId="0" applyNumberFormat="1" applyFont="1" applyBorder="1" applyAlignment="1">
      <alignment horizontal="center" vertical="top"/>
    </xf>
    <xf numFmtId="164" fontId="52" fillId="0" borderId="38" xfId="0" applyNumberFormat="1" applyFont="1" applyBorder="1" applyAlignment="1" applyProtection="1">
      <alignment horizontal="center" vertical="top"/>
      <protection locked="0"/>
    </xf>
    <xf numFmtId="44" fontId="52" fillId="0" borderId="38" xfId="0" applyNumberFormat="1" applyFont="1" applyBorder="1" applyAlignment="1">
      <alignment horizontal="center" vertical="top"/>
    </xf>
    <xf numFmtId="0" fontId="52" fillId="4" borderId="0" xfId="0" applyFont="1" applyFill="1"/>
    <xf numFmtId="0" fontId="52" fillId="4" borderId="0" xfId="0" applyFont="1" applyFill="1" applyAlignment="1">
      <alignment horizontal="center" vertical="top"/>
    </xf>
    <xf numFmtId="0" fontId="63" fillId="4" borderId="0" xfId="0" applyFont="1" applyFill="1" applyAlignment="1">
      <alignment horizontal="left" vertical="top" wrapText="1"/>
    </xf>
    <xf numFmtId="180" fontId="65" fillId="4" borderId="0" xfId="0" applyNumberFormat="1" applyFont="1" applyFill="1" applyAlignment="1">
      <alignment horizontal="center"/>
    </xf>
    <xf numFmtId="164" fontId="66" fillId="4" borderId="0" xfId="0" applyNumberFormat="1" applyFont="1" applyFill="1" applyAlignment="1" applyProtection="1">
      <alignment horizontal="center"/>
      <protection locked="0"/>
    </xf>
    <xf numFmtId="44" fontId="52" fillId="4" borderId="0" xfId="0" applyNumberFormat="1" applyFont="1" applyFill="1" applyAlignment="1">
      <alignment horizontal="center" vertical="top"/>
    </xf>
    <xf numFmtId="180" fontId="67" fillId="4" borderId="0" xfId="0" applyNumberFormat="1" applyFont="1" applyFill="1" applyAlignment="1">
      <alignment horizontal="center" vertical="top"/>
    </xf>
    <xf numFmtId="14" fontId="53" fillId="0" borderId="0" xfId="0" applyNumberFormat="1" applyFont="1" applyAlignment="1">
      <alignment horizontal="center" vertical="top"/>
    </xf>
    <xf numFmtId="180" fontId="53" fillId="4" borderId="0" xfId="0" applyNumberFormat="1" applyFont="1" applyFill="1" applyAlignment="1">
      <alignment horizontal="center" vertical="top"/>
    </xf>
    <xf numFmtId="0" fontId="65" fillId="0" borderId="0" xfId="0" applyFont="1"/>
    <xf numFmtId="180" fontId="53" fillId="4" borderId="0" xfId="0" applyNumberFormat="1" applyFont="1" applyFill="1" applyAlignment="1">
      <alignment horizontal="center" vertical="center"/>
    </xf>
    <xf numFmtId="10" fontId="53" fillId="0" borderId="0" xfId="0" applyNumberFormat="1" applyFont="1" applyAlignment="1">
      <alignment horizontal="center" vertical="top"/>
    </xf>
    <xf numFmtId="180" fontId="69" fillId="0" borderId="0" xfId="0" applyNumberFormat="1" applyFont="1" applyAlignment="1">
      <alignment horizontal="center" vertical="center"/>
    </xf>
    <xf numFmtId="164" fontId="53" fillId="0" borderId="0" xfId="0" applyNumberFormat="1" applyFont="1" applyProtection="1">
      <protection locked="0"/>
    </xf>
    <xf numFmtId="44" fontId="53" fillId="0" borderId="0" xfId="0" applyNumberFormat="1" applyFont="1"/>
    <xf numFmtId="0" fontId="53" fillId="0" borderId="0" xfId="0" quotePrefix="1" applyFont="1" applyAlignment="1">
      <alignment horizontal="left" vertical="top" wrapText="1"/>
    </xf>
    <xf numFmtId="4" fontId="38" fillId="0" borderId="0" xfId="0" applyNumberFormat="1" applyFont="1" applyAlignment="1">
      <alignment vertical="top" wrapText="1"/>
    </xf>
    <xf numFmtId="4" fontId="38" fillId="0" borderId="0" xfId="0" applyNumberFormat="1" applyFont="1" applyAlignment="1">
      <alignment horizontal="center" vertical="top"/>
    </xf>
    <xf numFmtId="4" fontId="38" fillId="0" borderId="0" xfId="0" applyNumberFormat="1" applyFont="1" applyAlignment="1">
      <alignment vertical="top"/>
    </xf>
    <xf numFmtId="4" fontId="70" fillId="0" borderId="0" xfId="0" applyNumberFormat="1" applyFont="1" applyAlignment="1">
      <alignment vertical="top" wrapText="1"/>
    </xf>
    <xf numFmtId="4" fontId="70" fillId="0" borderId="0" xfId="0" applyNumberFormat="1" applyFont="1" applyAlignment="1">
      <alignment horizontal="center" vertical="top"/>
    </xf>
    <xf numFmtId="4" fontId="70" fillId="0" borderId="0" xfId="0" applyNumberFormat="1" applyFont="1" applyAlignment="1">
      <alignment vertical="top"/>
    </xf>
    <xf numFmtId="44" fontId="53" fillId="0" borderId="0" xfId="5" applyNumberFormat="1" applyFont="1" applyBorder="1" applyAlignment="1">
      <alignment horizontal="center" vertical="top"/>
    </xf>
    <xf numFmtId="0" fontId="65" fillId="0" borderId="0" xfId="0" applyFont="1" applyAlignment="1">
      <alignment horizontal="left" vertical="top" wrapText="1"/>
    </xf>
    <xf numFmtId="0" fontId="65" fillId="0" borderId="0" xfId="0" applyFont="1" applyAlignment="1">
      <alignment horizontal="center" vertical="top"/>
    </xf>
    <xf numFmtId="180" fontId="65" fillId="0" borderId="0" xfId="0" applyNumberFormat="1" applyFont="1" applyAlignment="1">
      <alignment horizontal="center" vertical="top"/>
    </xf>
    <xf numFmtId="44" fontId="65" fillId="0" borderId="0" xfId="5" applyNumberFormat="1" applyFont="1" applyBorder="1" applyAlignment="1">
      <alignment horizontal="center" vertical="top"/>
    </xf>
    <xf numFmtId="4" fontId="53" fillId="0" borderId="0" xfId="0" applyNumberFormat="1" applyFont="1" applyAlignment="1">
      <alignment horizontal="center" vertical="top"/>
    </xf>
    <xf numFmtId="4" fontId="65" fillId="0" borderId="0" xfId="0" applyNumberFormat="1" applyFont="1" applyAlignment="1">
      <alignment horizontal="center" vertical="top"/>
    </xf>
    <xf numFmtId="44" fontId="65" fillId="0" borderId="0" xfId="5" applyNumberFormat="1" applyFont="1" applyAlignment="1">
      <alignment horizontal="center" vertical="top"/>
    </xf>
    <xf numFmtId="0" fontId="38" fillId="0" borderId="0" xfId="0" applyFont="1" applyAlignment="1">
      <alignment vertical="top" wrapText="1"/>
    </xf>
    <xf numFmtId="0" fontId="70" fillId="0" borderId="0" xfId="0" applyFont="1" applyAlignment="1">
      <alignment vertical="top" wrapText="1"/>
    </xf>
    <xf numFmtId="0" fontId="71" fillId="0" borderId="0" xfId="0" applyFont="1" applyAlignment="1">
      <alignment vertical="top"/>
    </xf>
    <xf numFmtId="0" fontId="52" fillId="0" borderId="38" xfId="0" applyFont="1" applyBorder="1" applyAlignment="1">
      <alignment horizontal="left" vertical="top"/>
    </xf>
    <xf numFmtId="0" fontId="59" fillId="0" borderId="0" xfId="0" applyFont="1" applyAlignment="1">
      <alignment vertical="center"/>
    </xf>
    <xf numFmtId="0" fontId="59" fillId="0" borderId="0" xfId="0" applyFont="1" applyAlignment="1">
      <alignment horizontal="left" vertical="top" wrapText="1"/>
    </xf>
    <xf numFmtId="0" fontId="59" fillId="0" borderId="0" xfId="0" applyFont="1" applyAlignment="1">
      <alignment horizontal="center" vertical="top"/>
    </xf>
    <xf numFmtId="180" fontId="59" fillId="0" borderId="0" xfId="0" applyNumberFormat="1" applyFont="1" applyAlignment="1">
      <alignment horizontal="center" vertical="top"/>
    </xf>
    <xf numFmtId="0" fontId="53" fillId="0" borderId="0" xfId="0" applyFont="1" applyAlignment="1">
      <alignment vertical="top"/>
    </xf>
    <xf numFmtId="0" fontId="53" fillId="0" borderId="29" xfId="0" applyFont="1" applyBorder="1" applyAlignment="1">
      <alignment horizontal="center" vertical="top" wrapText="1"/>
    </xf>
    <xf numFmtId="0" fontId="53" fillId="0" borderId="29" xfId="0" applyFont="1" applyBorder="1" applyAlignment="1">
      <alignment horizontal="left" vertical="top" wrapText="1"/>
    </xf>
    <xf numFmtId="180" fontId="53" fillId="0" borderId="29" xfId="0" applyNumberFormat="1" applyFont="1" applyBorder="1" applyAlignment="1">
      <alignment horizontal="center" vertical="top"/>
    </xf>
    <xf numFmtId="164" fontId="53" fillId="0" borderId="29" xfId="0" applyNumberFormat="1" applyFont="1" applyBorder="1" applyAlignment="1" applyProtection="1">
      <alignment horizontal="center" vertical="top"/>
      <protection locked="0"/>
    </xf>
    <xf numFmtId="0" fontId="53" fillId="0" borderId="0" xfId="0" applyFont="1" applyAlignment="1">
      <alignment horizontal="center" vertical="top" wrapText="1"/>
    </xf>
    <xf numFmtId="180" fontId="53" fillId="0" borderId="0" xfId="0" applyNumberFormat="1" applyFont="1" applyAlignment="1">
      <alignment horizontal="center" vertical="top" wrapText="1"/>
    </xf>
    <xf numFmtId="0" fontId="52" fillId="0" borderId="39" xfId="0" applyFont="1" applyBorder="1" applyAlignment="1">
      <alignment horizontal="center" vertical="top"/>
    </xf>
    <xf numFmtId="164" fontId="53" fillId="0" borderId="0" xfId="5" applyNumberFormat="1" applyFont="1" applyAlignment="1" applyProtection="1">
      <alignment horizontal="center" vertical="top"/>
      <protection locked="0"/>
    </xf>
    <xf numFmtId="4" fontId="53" fillId="0" borderId="0" xfId="5" applyNumberFormat="1" applyFont="1" applyAlignment="1">
      <alignment horizontal="center" vertical="top"/>
    </xf>
    <xf numFmtId="180" fontId="53" fillId="0" borderId="0" xfId="5" applyNumberFormat="1" applyFont="1" applyAlignment="1">
      <alignment horizontal="center" vertical="top"/>
    </xf>
    <xf numFmtId="1" fontId="53" fillId="0" borderId="0" xfId="0" applyNumberFormat="1" applyFont="1" applyAlignment="1">
      <alignment horizontal="center" vertical="top"/>
    </xf>
    <xf numFmtId="0" fontId="0" fillId="0" borderId="0" xfId="0" applyAlignment="1">
      <alignment vertical="center"/>
    </xf>
    <xf numFmtId="0" fontId="0" fillId="0" borderId="0" xfId="0" applyAlignment="1">
      <alignment vertical="top"/>
    </xf>
    <xf numFmtId="44" fontId="47" fillId="0" borderId="0" xfId="11" applyNumberFormat="1" applyFont="1" applyAlignment="1" applyProtection="1">
      <alignment horizontal="center" vertical="top"/>
    </xf>
    <xf numFmtId="49" fontId="53" fillId="0" borderId="0" xfId="0" applyNumberFormat="1" applyFont="1" applyAlignment="1">
      <alignment vertical="top" wrapText="1"/>
    </xf>
    <xf numFmtId="49" fontId="59" fillId="0" borderId="0" xfId="0" applyNumberFormat="1" applyFont="1" applyAlignment="1">
      <alignment vertical="top" wrapText="1"/>
    </xf>
    <xf numFmtId="164" fontId="59" fillId="0" borderId="0" xfId="0" applyNumberFormat="1" applyFont="1" applyProtection="1">
      <protection locked="0"/>
    </xf>
    <xf numFmtId="44" fontId="58" fillId="0" borderId="0" xfId="0" applyNumberFormat="1" applyFont="1"/>
    <xf numFmtId="49" fontId="14" fillId="0" borderId="0" xfId="0" applyNumberFormat="1" applyFont="1" applyAlignment="1">
      <alignment vertical="top"/>
    </xf>
    <xf numFmtId="0" fontId="53" fillId="0" borderId="29" xfId="0" applyFont="1" applyBorder="1" applyAlignment="1">
      <alignment vertical="top" wrapText="1"/>
    </xf>
    <xf numFmtId="164" fontId="53" fillId="0" borderId="29" xfId="0" applyNumberFormat="1" applyFont="1" applyBorder="1" applyProtection="1">
      <protection locked="0"/>
    </xf>
    <xf numFmtId="44" fontId="52" fillId="0" borderId="29" xfId="0" applyNumberFormat="1" applyFont="1" applyBorder="1" applyAlignment="1">
      <alignment horizontal="center"/>
    </xf>
    <xf numFmtId="0" fontId="53" fillId="0" borderId="38" xfId="0" applyFont="1" applyBorder="1"/>
    <xf numFmtId="0" fontId="53" fillId="0" borderId="0" xfId="0" applyFont="1" applyAlignment="1">
      <alignment horizontal="center" vertical="center"/>
    </xf>
    <xf numFmtId="49" fontId="52" fillId="0" borderId="17" xfId="0" applyNumberFormat="1" applyFont="1" applyBorder="1" applyAlignment="1">
      <alignment vertical="center" wrapText="1"/>
    </xf>
    <xf numFmtId="0" fontId="52" fillId="0" borderId="33" xfId="0" applyFont="1" applyBorder="1" applyAlignment="1">
      <alignment horizontal="center" vertical="center"/>
    </xf>
    <xf numFmtId="180" fontId="52" fillId="0" borderId="33" xfId="0" applyNumberFormat="1" applyFont="1" applyBorder="1" applyAlignment="1">
      <alignment horizontal="center" vertical="center"/>
    </xf>
    <xf numFmtId="164" fontId="52" fillId="0" borderId="33" xfId="0" applyNumberFormat="1" applyFont="1" applyBorder="1" applyAlignment="1" applyProtection="1">
      <alignment horizontal="center" vertical="center"/>
      <protection locked="0"/>
    </xf>
    <xf numFmtId="44" fontId="52" fillId="0" borderId="39" xfId="0" applyNumberFormat="1" applyFont="1" applyBorder="1" applyAlignment="1">
      <alignment horizontal="center" vertical="center"/>
    </xf>
    <xf numFmtId="16" fontId="53" fillId="0" borderId="0" xfId="0" applyNumberFormat="1" applyFont="1" applyAlignment="1">
      <alignment horizontal="center" vertical="top"/>
    </xf>
    <xf numFmtId="49" fontId="52" fillId="0" borderId="35" xfId="0" applyNumberFormat="1" applyFont="1" applyBorder="1" applyAlignment="1">
      <alignment vertical="top" wrapText="1"/>
    </xf>
    <xf numFmtId="0" fontId="53" fillId="0" borderId="35" xfId="0" applyFont="1" applyBorder="1" applyAlignment="1">
      <alignment horizontal="center" vertical="top"/>
    </xf>
    <xf numFmtId="3" fontId="53" fillId="0" borderId="35" xfId="0" applyNumberFormat="1" applyFont="1" applyBorder="1" applyAlignment="1">
      <alignment horizontal="center" vertical="top"/>
    </xf>
    <xf numFmtId="164" fontId="53" fillId="0" borderId="35" xfId="0" applyNumberFormat="1" applyFont="1" applyBorder="1" applyProtection="1">
      <protection locked="0"/>
    </xf>
    <xf numFmtId="44" fontId="53" fillId="0" borderId="35" xfId="0" applyNumberFormat="1" applyFont="1" applyBorder="1"/>
    <xf numFmtId="49" fontId="72" fillId="0" borderId="0" xfId="0" applyNumberFormat="1" applyFont="1" applyAlignment="1">
      <alignment vertical="top" wrapText="1"/>
    </xf>
    <xf numFmtId="0" fontId="73" fillId="0" borderId="0" xfId="0" applyFont="1" applyAlignment="1">
      <alignment horizontal="center" vertical="top"/>
    </xf>
    <xf numFmtId="3" fontId="53" fillId="0" borderId="0" xfId="0" applyNumberFormat="1" applyFont="1" applyAlignment="1">
      <alignment horizontal="center" vertical="top"/>
    </xf>
    <xf numFmtId="0" fontId="53" fillId="0" borderId="0" xfId="0" applyFont="1" applyAlignment="1">
      <alignment wrapText="1"/>
    </xf>
    <xf numFmtId="16" fontId="53" fillId="0" borderId="0" xfId="0" applyNumberFormat="1" applyFont="1" applyAlignment="1">
      <alignment horizontal="center" vertical="top" wrapText="1"/>
    </xf>
    <xf numFmtId="164" fontId="53" fillId="0" borderId="0" xfId="0" applyNumberFormat="1" applyFont="1" applyAlignment="1" applyProtection="1">
      <alignment wrapText="1"/>
      <protection locked="0"/>
    </xf>
    <xf numFmtId="44" fontId="53" fillId="0" borderId="0" xfId="0" applyNumberFormat="1" applyFont="1" applyAlignment="1">
      <alignment wrapText="1"/>
    </xf>
    <xf numFmtId="164" fontId="55" fillId="0" borderId="0" xfId="0" applyNumberFormat="1" applyFont="1" applyProtection="1">
      <protection locked="0"/>
    </xf>
    <xf numFmtId="44" fontId="55" fillId="0" borderId="0" xfId="0" applyNumberFormat="1" applyFont="1"/>
    <xf numFmtId="3" fontId="53" fillId="0" borderId="0" xfId="0" applyNumberFormat="1" applyFont="1"/>
    <xf numFmtId="0" fontId="71" fillId="0" borderId="0" xfId="0" applyFont="1" applyAlignment="1">
      <alignment vertical="top" wrapText="1"/>
    </xf>
    <xf numFmtId="0" fontId="75" fillId="0" borderId="0" xfId="0" applyFont="1" applyAlignment="1">
      <alignment horizontal="center"/>
    </xf>
    <xf numFmtId="0" fontId="76" fillId="0" borderId="0" xfId="0" applyFont="1" applyAlignment="1">
      <alignment horizontal="center"/>
    </xf>
    <xf numFmtId="0" fontId="41" fillId="2" borderId="5" xfId="0" applyFont="1" applyFill="1" applyBorder="1" applyAlignment="1">
      <alignment horizontal="center"/>
    </xf>
    <xf numFmtId="164" fontId="38" fillId="0" borderId="5" xfId="0" applyNumberFormat="1" applyFont="1" applyBorder="1" applyAlignment="1">
      <alignment horizontal="center"/>
    </xf>
    <xf numFmtId="164" fontId="0" fillId="0" borderId="5" xfId="0" applyNumberFormat="1" applyBorder="1" applyAlignment="1">
      <alignment horizontal="center"/>
    </xf>
    <xf numFmtId="0" fontId="41" fillId="0" borderId="0" xfId="12" applyFont="1" applyFill="1" applyBorder="1" applyAlignment="1">
      <alignment vertical="center" wrapText="1"/>
      <protection locked="0"/>
    </xf>
    <xf numFmtId="0" fontId="41" fillId="0" borderId="0" xfId="0" applyFont="1" applyAlignment="1">
      <alignment wrapText="1"/>
    </xf>
    <xf numFmtId="164" fontId="41" fillId="2" borderId="5" xfId="0" applyNumberFormat="1" applyFont="1" applyFill="1" applyBorder="1" applyAlignment="1">
      <alignment horizontal="center"/>
    </xf>
    <xf numFmtId="0" fontId="38" fillId="0" borderId="0" xfId="0" applyFont="1" applyAlignment="1">
      <alignment wrapText="1"/>
    </xf>
    <xf numFmtId="164" fontId="0" fillId="0" borderId="0" xfId="0" applyNumberFormat="1" applyAlignment="1">
      <alignment horizontal="center"/>
    </xf>
    <xf numFmtId="0" fontId="0" fillId="0" borderId="0" xfId="0" applyAlignment="1">
      <alignment wrapText="1"/>
    </xf>
    <xf numFmtId="0" fontId="0" fillId="0" borderId="0" xfId="0" applyAlignment="1">
      <alignment horizontal="center"/>
    </xf>
    <xf numFmtId="0" fontId="78" fillId="0" borderId="0" xfId="12" applyFont="1" applyFill="1" applyBorder="1" applyAlignment="1">
      <alignment vertical="center" wrapText="1"/>
      <protection locked="0"/>
    </xf>
    <xf numFmtId="0" fontId="79" fillId="0" borderId="0" xfId="0" applyFont="1"/>
    <xf numFmtId="0" fontId="41" fillId="0" borderId="0" xfId="0" applyFont="1" applyAlignment="1">
      <alignment vertical="center"/>
    </xf>
    <xf numFmtId="49" fontId="79" fillId="0" borderId="0" xfId="0" applyNumberFormat="1" applyFont="1"/>
    <xf numFmtId="0" fontId="41" fillId="0" borderId="0" xfId="0" applyFont="1" applyAlignment="1">
      <alignment horizontal="left" vertical="center"/>
    </xf>
    <xf numFmtId="0" fontId="14" fillId="8" borderId="0" xfId="0" applyFont="1" applyFill="1" applyAlignment="1">
      <alignment horizontal="left" vertical="top"/>
    </xf>
    <xf numFmtId="0" fontId="53" fillId="8" borderId="0" xfId="0" applyFont="1" applyFill="1" applyAlignment="1">
      <alignment horizontal="left" vertical="top" wrapText="1"/>
    </xf>
    <xf numFmtId="0" fontId="53" fillId="8" borderId="0" xfId="0" applyFont="1" applyFill="1" applyAlignment="1">
      <alignment horizontal="center" vertical="top"/>
    </xf>
    <xf numFmtId="180" fontId="53" fillId="8" borderId="0" xfId="0" applyNumberFormat="1" applyFont="1" applyFill="1" applyAlignment="1">
      <alignment horizontal="center" vertical="top"/>
    </xf>
    <xf numFmtId="164" fontId="53" fillId="8" borderId="0" xfId="0" applyNumberFormat="1" applyFont="1" applyFill="1" applyAlignment="1" applyProtection="1">
      <alignment horizontal="center" vertical="top"/>
      <protection locked="0"/>
    </xf>
    <xf numFmtId="44" fontId="53" fillId="8" borderId="0" xfId="0" applyNumberFormat="1" applyFont="1" applyFill="1" applyAlignment="1">
      <alignment horizontal="center" vertical="top"/>
    </xf>
    <xf numFmtId="0" fontId="16" fillId="8" borderId="0" xfId="0" applyFont="1" applyFill="1"/>
    <xf numFmtId="174" fontId="16" fillId="8" borderId="0" xfId="0" applyNumberFormat="1" applyFont="1" applyFill="1"/>
    <xf numFmtId="43" fontId="16" fillId="8" borderId="0" xfId="5" applyFont="1" applyFill="1"/>
    <xf numFmtId="0" fontId="22" fillId="8" borderId="0" xfId="0" applyFont="1" applyFill="1"/>
    <xf numFmtId="1" fontId="39" fillId="8" borderId="0" xfId="7" applyNumberFormat="1" applyFont="1" applyFill="1" applyAlignment="1">
      <alignment horizontal="right" vertical="top"/>
    </xf>
    <xf numFmtId="0" fontId="41" fillId="8" borderId="0" xfId="0" applyFont="1" applyFill="1" applyAlignment="1">
      <alignment vertical="top"/>
    </xf>
    <xf numFmtId="2" fontId="42" fillId="8" borderId="0" xfId="7" applyNumberFormat="1" applyFont="1" applyFill="1" applyAlignment="1">
      <alignment horizontal="left" vertical="top"/>
    </xf>
    <xf numFmtId="4" fontId="39" fillId="8" borderId="0" xfId="0" applyNumberFormat="1" applyFont="1" applyFill="1"/>
    <xf numFmtId="168" fontId="39" fillId="8" borderId="0" xfId="0" applyNumberFormat="1" applyFont="1" applyFill="1" applyAlignment="1">
      <alignment vertical="top"/>
    </xf>
    <xf numFmtId="167" fontId="42" fillId="8" borderId="0" xfId="0" applyNumberFormat="1" applyFont="1" applyFill="1" applyAlignment="1">
      <alignment vertical="top"/>
    </xf>
    <xf numFmtId="0" fontId="42" fillId="8" borderId="0" xfId="7" applyFont="1" applyFill="1" applyAlignment="1">
      <alignment vertical="top"/>
    </xf>
    <xf numFmtId="4" fontId="39" fillId="8" borderId="0" xfId="7" applyNumberFormat="1" applyFont="1" applyFill="1"/>
    <xf numFmtId="168" fontId="39" fillId="8" borderId="0" xfId="7" applyNumberFormat="1" applyFont="1" applyFill="1" applyAlignment="1">
      <alignment vertical="top"/>
    </xf>
    <xf numFmtId="167" fontId="38" fillId="8" borderId="0" xfId="7" applyNumberFormat="1" applyFill="1" applyAlignment="1">
      <alignment vertical="top"/>
    </xf>
    <xf numFmtId="0" fontId="40" fillId="8" borderId="0" xfId="0" applyFont="1" applyFill="1" applyAlignment="1">
      <alignment vertical="top"/>
    </xf>
    <xf numFmtId="2" fontId="42" fillId="8" borderId="0" xfId="7" applyNumberFormat="1" applyFont="1" applyFill="1" applyAlignment="1">
      <alignment vertical="top"/>
    </xf>
    <xf numFmtId="4" fontId="39" fillId="8" borderId="0" xfId="0" applyNumberFormat="1" applyFont="1" applyFill="1" applyAlignment="1">
      <alignment vertical="top"/>
    </xf>
    <xf numFmtId="0" fontId="20" fillId="8" borderId="0" xfId="0" applyFont="1" applyFill="1"/>
    <xf numFmtId="0" fontId="21" fillId="8" borderId="0" xfId="0" applyFont="1" applyFill="1"/>
    <xf numFmtId="3" fontId="21" fillId="8" borderId="0" xfId="0" applyNumberFormat="1" applyFont="1" applyFill="1" applyAlignment="1">
      <alignment vertical="center"/>
    </xf>
    <xf numFmtId="0" fontId="22" fillId="8" borderId="0" xfId="0" applyFont="1" applyFill="1" applyAlignment="1">
      <alignment vertical="center"/>
    </xf>
    <xf numFmtId="0" fontId="17" fillId="8" borderId="0" xfId="0" applyFont="1" applyFill="1"/>
    <xf numFmtId="0" fontId="22" fillId="8" borderId="0" xfId="0" applyFont="1" applyFill="1" applyAlignment="1">
      <alignment horizontal="center"/>
    </xf>
    <xf numFmtId="3" fontId="22" fillId="8" borderId="0" xfId="0" applyNumberFormat="1" applyFont="1" applyFill="1"/>
    <xf numFmtId="0" fontId="24" fillId="8" borderId="0" xfId="0" applyFont="1" applyFill="1"/>
    <xf numFmtId="3" fontId="25" fillId="8" borderId="0" xfId="0" applyNumberFormat="1" applyFont="1" applyFill="1" applyAlignment="1">
      <alignment horizontal="left"/>
    </xf>
    <xf numFmtId="0" fontId="26" fillId="8" borderId="0" xfId="0" applyFont="1" applyFill="1"/>
    <xf numFmtId="174" fontId="16" fillId="0" borderId="0" xfId="0" applyNumberFormat="1" applyFont="1" applyAlignment="1">
      <alignment horizontal="center"/>
    </xf>
    <xf numFmtId="0" fontId="16" fillId="0" borderId="0" xfId="0" applyFont="1" applyAlignment="1">
      <alignment horizontal="center"/>
    </xf>
    <xf numFmtId="43" fontId="16" fillId="0" borderId="0" xfId="5" applyFont="1" applyAlignment="1">
      <alignment horizontal="center"/>
    </xf>
    <xf numFmtId="176" fontId="16" fillId="0" borderId="0" xfId="5" applyNumberFormat="1" applyFont="1" applyAlignment="1">
      <alignment horizontal="center"/>
    </xf>
    <xf numFmtId="0" fontId="81" fillId="0" borderId="0" xfId="0" applyFont="1" applyAlignment="1">
      <alignment horizontal="left" vertical="center" wrapText="1"/>
    </xf>
    <xf numFmtId="0" fontId="1" fillId="0" borderId="8" xfId="0" applyFont="1" applyBorder="1" applyAlignment="1">
      <alignment wrapText="1"/>
    </xf>
    <xf numFmtId="164" fontId="1" fillId="0" borderId="8" xfId="0" applyNumberFormat="1" applyFont="1" applyBorder="1" applyAlignment="1">
      <alignment horizontal="center"/>
    </xf>
    <xf numFmtId="165" fontId="1" fillId="0" borderId="25" xfId="0" applyNumberFormat="1" applyFont="1" applyBorder="1"/>
    <xf numFmtId="0" fontId="1" fillId="6" borderId="0" xfId="13" applyFont="1" applyFill="1" applyAlignment="1">
      <alignment wrapText="1"/>
    </xf>
    <xf numFmtId="0" fontId="1" fillId="6" borderId="5" xfId="0" applyFont="1" applyFill="1" applyBorder="1" applyAlignment="1">
      <alignment horizontal="left" wrapText="1"/>
    </xf>
    <xf numFmtId="0" fontId="1" fillId="6" borderId="8" xfId="0" applyFont="1" applyFill="1" applyBorder="1" applyAlignment="1">
      <alignment horizontal="center"/>
    </xf>
    <xf numFmtId="2" fontId="1" fillId="6" borderId="8" xfId="0" applyNumberFormat="1" applyFont="1" applyFill="1" applyBorder="1" applyAlignment="1">
      <alignment horizontal="center"/>
    </xf>
    <xf numFmtId="164" fontId="1" fillId="6" borderId="5" xfId="0" applyNumberFormat="1" applyFont="1" applyFill="1" applyBorder="1" applyAlignment="1">
      <alignment horizontal="center"/>
    </xf>
    <xf numFmtId="165" fontId="1" fillId="6" borderId="6" xfId="0" applyNumberFormat="1" applyFont="1" applyFill="1" applyBorder="1"/>
    <xf numFmtId="180" fontId="53" fillId="2" borderId="0" xfId="0" applyNumberFormat="1" applyFont="1" applyFill="1" applyAlignment="1">
      <alignment horizontal="center" vertical="top"/>
    </xf>
    <xf numFmtId="0" fontId="38" fillId="6" borderId="44" xfId="0" applyFont="1" applyFill="1" applyBorder="1"/>
    <xf numFmtId="174" fontId="38" fillId="6" borderId="35" xfId="0" applyNumberFormat="1" applyFont="1" applyFill="1" applyBorder="1"/>
    <xf numFmtId="0" fontId="38" fillId="6" borderId="35" xfId="0" applyFont="1" applyFill="1" applyBorder="1"/>
    <xf numFmtId="43" fontId="38" fillId="6" borderId="35" xfId="5" applyFont="1" applyFill="1" applyBorder="1"/>
    <xf numFmtId="167" fontId="38" fillId="6" borderId="35" xfId="5" applyNumberFormat="1" applyFont="1" applyFill="1" applyBorder="1"/>
    <xf numFmtId="0" fontId="38" fillId="6" borderId="45" xfId="0" applyFont="1" applyFill="1" applyBorder="1"/>
    <xf numFmtId="0" fontId="38" fillId="6" borderId="46" xfId="0" applyFont="1" applyFill="1" applyBorder="1"/>
    <xf numFmtId="174" fontId="38" fillId="6" borderId="0" xfId="0" applyNumberFormat="1" applyFont="1" applyFill="1"/>
    <xf numFmtId="0" fontId="38" fillId="6" borderId="0" xfId="0" applyFont="1" applyFill="1"/>
    <xf numFmtId="43" fontId="38" fillId="6" borderId="0" xfId="5" applyFont="1" applyFill="1" applyBorder="1"/>
    <xf numFmtId="167" fontId="38" fillId="6" borderId="0" xfId="5" applyNumberFormat="1" applyFont="1" applyFill="1" applyBorder="1"/>
    <xf numFmtId="0" fontId="38" fillId="6" borderId="47" xfId="0" applyFont="1" applyFill="1" applyBorder="1"/>
    <xf numFmtId="0" fontId="38" fillId="6" borderId="48" xfId="0" applyFont="1" applyFill="1" applyBorder="1"/>
    <xf numFmtId="174" fontId="38" fillId="6" borderId="29" xfId="0" applyNumberFormat="1" applyFont="1" applyFill="1" applyBorder="1"/>
    <xf numFmtId="0" fontId="38" fillId="6" borderId="29" xfId="0" applyFont="1" applyFill="1" applyBorder="1"/>
    <xf numFmtId="43" fontId="38" fillId="6" borderId="29" xfId="5" applyFont="1" applyFill="1" applyBorder="1"/>
    <xf numFmtId="167" fontId="38" fillId="6" borderId="49" xfId="5" applyNumberFormat="1" applyFont="1" applyFill="1" applyBorder="1"/>
    <xf numFmtId="173" fontId="47" fillId="6" borderId="44" xfId="0" applyNumberFormat="1" applyFont="1" applyFill="1" applyBorder="1" applyAlignment="1">
      <alignment horizontal="left"/>
    </xf>
    <xf numFmtId="174" fontId="47" fillId="6" borderId="35" xfId="0" applyNumberFormat="1" applyFont="1" applyFill="1" applyBorder="1"/>
    <xf numFmtId="173" fontId="47" fillId="6" borderId="35" xfId="0" applyNumberFormat="1" applyFont="1" applyFill="1" applyBorder="1"/>
    <xf numFmtId="175" fontId="47" fillId="6" borderId="35" xfId="5" applyNumberFormat="1" applyFont="1" applyFill="1" applyBorder="1"/>
    <xf numFmtId="176" fontId="47" fillId="6" borderId="35" xfId="5" applyNumberFormat="1" applyFont="1" applyFill="1" applyBorder="1" applyAlignment="1">
      <alignment horizontal="right"/>
    </xf>
    <xf numFmtId="173" fontId="47" fillId="6" borderId="45" xfId="0" applyNumberFormat="1" applyFont="1" applyFill="1" applyBorder="1"/>
    <xf numFmtId="173" fontId="47" fillId="6" borderId="46" xfId="0" applyNumberFormat="1" applyFont="1" applyFill="1" applyBorder="1" applyAlignment="1">
      <alignment horizontal="left"/>
    </xf>
    <xf numFmtId="174" fontId="47" fillId="6" borderId="0" xfId="0" applyNumberFormat="1" applyFont="1" applyFill="1"/>
    <xf numFmtId="173" fontId="47" fillId="6" borderId="0" xfId="0" applyNumberFormat="1" applyFont="1" applyFill="1"/>
    <xf numFmtId="175" fontId="47" fillId="6" borderId="0" xfId="5" applyNumberFormat="1" applyFont="1" applyFill="1" applyBorder="1"/>
    <xf numFmtId="176" fontId="47" fillId="6" borderId="0" xfId="5" applyNumberFormat="1" applyFont="1" applyFill="1" applyBorder="1" applyAlignment="1">
      <alignment horizontal="right"/>
    </xf>
    <xf numFmtId="173" fontId="47" fillId="6" borderId="47" xfId="0" applyNumberFormat="1" applyFont="1" applyFill="1" applyBorder="1"/>
    <xf numFmtId="173" fontId="52" fillId="6" borderId="46" xfId="0" applyNumberFormat="1" applyFont="1" applyFill="1" applyBorder="1" applyAlignment="1">
      <alignment horizontal="left"/>
    </xf>
    <xf numFmtId="174" fontId="52" fillId="6" borderId="0" xfId="0" applyNumberFormat="1" applyFont="1" applyFill="1"/>
    <xf numFmtId="173" fontId="52" fillId="6" borderId="0" xfId="0" applyNumberFormat="1" applyFont="1" applyFill="1"/>
    <xf numFmtId="175" fontId="52" fillId="6" borderId="0" xfId="5" applyNumberFormat="1" applyFont="1" applyFill="1" applyBorder="1"/>
    <xf numFmtId="176" fontId="52" fillId="6" borderId="47" xfId="5" applyNumberFormat="1" applyFont="1" applyFill="1" applyBorder="1" applyAlignment="1">
      <alignment horizontal="right"/>
    </xf>
    <xf numFmtId="171" fontId="38" fillId="6" borderId="48" xfId="11" applyNumberFormat="1" applyFont="1" applyFill="1" applyBorder="1" applyAlignment="1" applyProtection="1">
      <alignment horizontal="left"/>
    </xf>
    <xf numFmtId="2" fontId="47" fillId="6" borderId="29" xfId="0" applyNumberFormat="1" applyFont="1" applyFill="1" applyBorder="1"/>
    <xf numFmtId="173" fontId="47" fillId="6" borderId="29" xfId="0" applyNumberFormat="1" applyFont="1" applyFill="1" applyBorder="1"/>
    <xf numFmtId="174" fontId="47" fillId="6" borderId="29" xfId="0" applyNumberFormat="1" applyFont="1" applyFill="1" applyBorder="1"/>
    <xf numFmtId="175" fontId="47" fillId="6" borderId="29" xfId="5" applyNumberFormat="1" applyFont="1" applyFill="1" applyBorder="1"/>
    <xf numFmtId="0" fontId="82" fillId="0" borderId="5" xfId="0" applyFont="1" applyBorder="1" applyAlignment="1">
      <alignment horizontal="justify" vertical="center"/>
    </xf>
    <xf numFmtId="0" fontId="82" fillId="6" borderId="5" xfId="0" applyFont="1" applyFill="1" applyBorder="1" applyAlignment="1">
      <alignment horizontal="justify" vertical="center" wrapText="1"/>
    </xf>
    <xf numFmtId="0" fontId="80" fillId="0" borderId="0" xfId="0" applyFont="1" applyAlignment="1">
      <alignment horizontal="left" vertical="top" wrapText="1"/>
    </xf>
    <xf numFmtId="0" fontId="41" fillId="0" borderId="5" xfId="12" applyFont="1" applyFill="1" applyBorder="1" applyAlignment="1">
      <alignment vertical="center" wrapText="1"/>
      <protection locked="0"/>
    </xf>
    <xf numFmtId="0" fontId="38" fillId="0" borderId="5" xfId="0" applyFont="1" applyBorder="1" applyAlignment="1">
      <alignment wrapText="1"/>
    </xf>
    <xf numFmtId="0" fontId="0" fillId="0" borderId="5" xfId="0" applyBorder="1" applyAlignment="1">
      <alignment wrapText="1"/>
    </xf>
    <xf numFmtId="0" fontId="41" fillId="2" borderId="17" xfId="0" applyFont="1" applyFill="1" applyBorder="1" applyAlignment="1">
      <alignment horizontal="right" wrapText="1"/>
    </xf>
    <xf numFmtId="0" fontId="41" fillId="2" borderId="39" xfId="0" applyFont="1" applyFill="1" applyBorder="1" applyAlignment="1">
      <alignment horizontal="right" wrapText="1"/>
    </xf>
    <xf numFmtId="0" fontId="38" fillId="0" borderId="5" xfId="0" applyFont="1" applyBorder="1" applyAlignment="1">
      <alignment horizontal="right" wrapText="1"/>
    </xf>
    <xf numFmtId="0" fontId="41" fillId="2" borderId="5" xfId="0" applyFont="1" applyFill="1" applyBorder="1" applyAlignment="1">
      <alignment horizontal="right" wrapText="1"/>
    </xf>
    <xf numFmtId="0" fontId="74" fillId="6" borderId="41" xfId="0" applyFont="1" applyFill="1" applyBorder="1" applyAlignment="1">
      <alignment horizontal="center" vertical="center"/>
    </xf>
    <xf numFmtId="0" fontId="74" fillId="6" borderId="42" xfId="0" applyFont="1" applyFill="1" applyBorder="1" applyAlignment="1">
      <alignment horizontal="center" vertical="center"/>
    </xf>
    <xf numFmtId="0" fontId="74" fillId="6" borderId="43" xfId="0" applyFont="1" applyFill="1" applyBorder="1" applyAlignment="1">
      <alignment horizontal="center" vertical="center"/>
    </xf>
    <xf numFmtId="0" fontId="74" fillId="0" borderId="0" xfId="0" applyFont="1" applyAlignment="1">
      <alignment horizontal="center"/>
    </xf>
    <xf numFmtId="0" fontId="76" fillId="2" borderId="41" xfId="0" applyFont="1" applyFill="1" applyBorder="1" applyAlignment="1">
      <alignment horizontal="center" wrapText="1"/>
    </xf>
    <xf numFmtId="0" fontId="76" fillId="2" borderId="42" xfId="0" applyFont="1" applyFill="1" applyBorder="1" applyAlignment="1">
      <alignment horizontal="center" wrapText="1"/>
    </xf>
    <xf numFmtId="0" fontId="76" fillId="2" borderId="43" xfId="0" applyFont="1" applyFill="1" applyBorder="1" applyAlignment="1">
      <alignment horizontal="center" wrapText="1"/>
    </xf>
    <xf numFmtId="0" fontId="76" fillId="0" borderId="0" xfId="0" applyFont="1" applyAlignment="1">
      <alignment horizontal="center"/>
    </xf>
    <xf numFmtId="0" fontId="38" fillId="6" borderId="48" xfId="0" applyFont="1" applyFill="1" applyBorder="1" applyAlignment="1">
      <alignment horizontal="left" wrapText="1"/>
    </xf>
    <xf numFmtId="0" fontId="38" fillId="6" borderId="29" xfId="0" applyFont="1" applyFill="1" applyBorder="1" applyAlignment="1">
      <alignment horizontal="left" wrapText="1"/>
    </xf>
    <xf numFmtId="0" fontId="38" fillId="6" borderId="49" xfId="0" applyFont="1" applyFill="1" applyBorder="1" applyAlignment="1">
      <alignment horizontal="left" wrapText="1"/>
    </xf>
    <xf numFmtId="0" fontId="53" fillId="0" borderId="0" xfId="0" applyFont="1" applyAlignment="1">
      <alignment vertical="top" wrapText="1"/>
    </xf>
    <xf numFmtId="0" fontId="52" fillId="0" borderId="0" xfId="0" applyFont="1" applyAlignment="1">
      <alignment horizontal="left" vertical="top" wrapText="1"/>
    </xf>
    <xf numFmtId="0" fontId="60" fillId="0" borderId="0" xfId="0" applyFont="1" applyAlignment="1">
      <alignment vertical="top" wrapText="1"/>
    </xf>
    <xf numFmtId="0" fontId="53" fillId="0" borderId="0" xfId="0" applyFont="1" applyAlignment="1">
      <alignment horizontal="left" vertical="top" wrapText="1"/>
    </xf>
    <xf numFmtId="0" fontId="53" fillId="0" borderId="0" xfId="0" applyFont="1" applyAlignment="1">
      <alignment vertical="top"/>
    </xf>
    <xf numFmtId="0" fontId="53" fillId="0" borderId="29" xfId="0" applyFont="1" applyBorder="1" applyAlignment="1">
      <alignment vertical="top" wrapText="1"/>
    </xf>
    <xf numFmtId="0" fontId="71" fillId="0" borderId="29" xfId="0" applyFont="1" applyBorder="1" applyAlignment="1">
      <alignment vertical="top" wrapText="1"/>
    </xf>
    <xf numFmtId="0" fontId="83" fillId="0" borderId="0" xfId="0" applyFont="1" applyAlignment="1">
      <alignment vertical="top"/>
    </xf>
    <xf numFmtId="0" fontId="12" fillId="0" borderId="0" xfId="0" applyFont="1" applyAlignment="1">
      <alignment vertical="top"/>
    </xf>
    <xf numFmtId="0" fontId="84" fillId="0" borderId="17" xfId="0" applyFont="1" applyBorder="1" applyAlignment="1">
      <alignment horizontal="left" vertical="top" wrapText="1"/>
    </xf>
    <xf numFmtId="0" fontId="0" fillId="0" borderId="33" xfId="0" applyBorder="1" applyAlignment="1">
      <alignment horizontal="left" vertical="top" wrapText="1"/>
    </xf>
    <xf numFmtId="0" fontId="0" fillId="0" borderId="39" xfId="0" applyBorder="1" applyAlignment="1">
      <alignment horizontal="left" vertical="top" wrapText="1"/>
    </xf>
    <xf numFmtId="0" fontId="14" fillId="0" borderId="0" xfId="0" applyFont="1" applyAlignment="1">
      <alignment vertical="top"/>
    </xf>
    <xf numFmtId="0" fontId="85" fillId="0" borderId="0" xfId="0" applyFont="1" applyAlignment="1">
      <alignment vertical="top" wrapText="1"/>
    </xf>
    <xf numFmtId="0" fontId="87" fillId="0" borderId="0" xfId="0" applyFont="1"/>
    <xf numFmtId="0" fontId="88" fillId="0" borderId="0" xfId="0" applyFont="1" applyAlignment="1">
      <alignment horizontal="left" vertical="top" wrapText="1"/>
    </xf>
    <xf numFmtId="0" fontId="89" fillId="0" borderId="0" xfId="0" applyFont="1" applyAlignment="1">
      <alignment horizontal="left" vertical="top" wrapText="1"/>
    </xf>
    <xf numFmtId="0" fontId="90" fillId="0" borderId="0" xfId="0" applyFont="1" applyAlignment="1">
      <alignment horizontal="left" vertical="top" wrapText="1"/>
    </xf>
    <xf numFmtId="0" fontId="87" fillId="0" borderId="0" xfId="0" applyFont="1" applyAlignment="1">
      <alignment horizontal="left" vertical="top" wrapText="1"/>
    </xf>
    <xf numFmtId="0" fontId="90" fillId="0" borderId="0" xfId="0" applyFont="1" applyAlignment="1">
      <alignment wrapText="1"/>
    </xf>
    <xf numFmtId="0" fontId="50" fillId="0" borderId="0" xfId="0" applyFont="1" applyAlignment="1">
      <alignment vertical="top" wrapText="1"/>
    </xf>
    <xf numFmtId="0" fontId="87" fillId="0" borderId="0" xfId="0" applyFont="1" applyAlignment="1">
      <alignment vertical="top" wrapText="1"/>
    </xf>
    <xf numFmtId="0" fontId="90" fillId="0" borderId="0" xfId="0" applyFont="1" applyAlignment="1">
      <alignment vertical="top" wrapText="1"/>
    </xf>
    <xf numFmtId="0" fontId="90" fillId="0" borderId="0" xfId="0" applyFont="1" applyAlignment="1">
      <alignment vertical="top"/>
    </xf>
    <xf numFmtId="0" fontId="87" fillId="0" borderId="0" xfId="0" applyFont="1" applyAlignment="1">
      <alignment vertical="top"/>
    </xf>
    <xf numFmtId="0" fontId="50" fillId="0" borderId="0" xfId="0" applyFont="1" applyAlignment="1">
      <alignment vertical="top" wrapText="1"/>
    </xf>
    <xf numFmtId="0" fontId="50" fillId="0" borderId="0" xfId="0" applyFont="1" applyAlignment="1">
      <alignment vertical="top"/>
    </xf>
    <xf numFmtId="0" fontId="87" fillId="0" borderId="0" xfId="0" applyFont="1" applyAlignment="1">
      <alignment vertical="top"/>
    </xf>
    <xf numFmtId="0" fontId="88" fillId="0" borderId="0" xfId="0" applyFont="1" applyAlignment="1">
      <alignment vertical="top" wrapText="1"/>
    </xf>
    <xf numFmtId="0" fontId="90" fillId="0" borderId="0" xfId="0" applyFont="1" applyAlignment="1">
      <alignment vertical="top" wrapText="1"/>
    </xf>
    <xf numFmtId="0" fontId="87" fillId="0" borderId="0" xfId="0" applyFont="1" applyAlignment="1">
      <alignment vertical="top" wrapText="1"/>
    </xf>
    <xf numFmtId="0" fontId="90" fillId="0" borderId="0" xfId="0" quotePrefix="1" applyFont="1" applyAlignment="1">
      <alignment vertical="top" wrapText="1"/>
    </xf>
    <xf numFmtId="0" fontId="90" fillId="0" borderId="0" xfId="0" quotePrefix="1" applyFont="1" applyAlignment="1">
      <alignment vertical="top"/>
    </xf>
    <xf numFmtId="0" fontId="91" fillId="0" borderId="0" xfId="0" applyFont="1"/>
    <xf numFmtId="0" fontId="58" fillId="0" borderId="0" xfId="0" applyFont="1" applyAlignment="1">
      <alignment horizontal="center" vertical="center" wrapText="1"/>
    </xf>
    <xf numFmtId="0" fontId="59" fillId="0" borderId="0" xfId="0" applyFont="1" applyAlignment="1">
      <alignment horizontal="center" vertical="center" wrapText="1"/>
    </xf>
    <xf numFmtId="0" fontId="92" fillId="0" borderId="0" xfId="14" applyFont="1" applyAlignment="1">
      <alignment horizontal="left" vertical="top" wrapText="1"/>
    </xf>
    <xf numFmtId="0" fontId="93" fillId="0" borderId="0" xfId="14" applyFont="1" applyAlignment="1">
      <alignment horizontal="left" vertical="top" wrapText="1"/>
    </xf>
    <xf numFmtId="0" fontId="91" fillId="9" borderId="5" xfId="0" applyFont="1" applyFill="1" applyBorder="1" applyAlignment="1">
      <alignment horizontal="center" vertical="top" wrapText="1"/>
    </xf>
    <xf numFmtId="0" fontId="91" fillId="0" borderId="5" xfId="0" applyFont="1" applyBorder="1"/>
    <xf numFmtId="0" fontId="91" fillId="10" borderId="5" xfId="0" applyFont="1" applyFill="1" applyBorder="1" applyAlignment="1">
      <alignment wrapText="1"/>
    </xf>
    <xf numFmtId="0" fontId="90" fillId="0" borderId="44" xfId="14" applyFont="1" applyBorder="1" applyAlignment="1">
      <alignment horizontal="left" vertical="top" wrapText="1"/>
    </xf>
    <xf numFmtId="0" fontId="90" fillId="0" borderId="35" xfId="14" applyFont="1" applyBorder="1" applyAlignment="1">
      <alignment horizontal="left" vertical="top" wrapText="1"/>
    </xf>
    <xf numFmtId="0" fontId="93" fillId="0" borderId="35" xfId="14" applyFont="1" applyBorder="1"/>
    <xf numFmtId="0" fontId="93" fillId="0" borderId="45" xfId="14" applyFont="1" applyBorder="1"/>
    <xf numFmtId="0" fontId="90" fillId="0" borderId="44" xfId="0" applyFont="1" applyBorder="1" applyAlignment="1">
      <alignment horizontal="left" vertical="top" wrapText="1"/>
    </xf>
    <xf numFmtId="0" fontId="90" fillId="0" borderId="35" xfId="0" applyFont="1" applyBorder="1" applyAlignment="1">
      <alignment horizontal="left" vertical="top" wrapText="1"/>
    </xf>
    <xf numFmtId="0" fontId="91" fillId="0" borderId="35" xfId="0" applyFont="1" applyBorder="1"/>
    <xf numFmtId="0" fontId="91" fillId="0" borderId="45" xfId="0" applyFont="1" applyBorder="1"/>
    <xf numFmtId="0" fontId="95" fillId="0" borderId="48" xfId="14" applyFont="1" applyBorder="1" applyAlignment="1">
      <alignment vertical="top" wrapText="1"/>
    </xf>
    <xf numFmtId="0" fontId="95" fillId="0" borderId="29" xfId="14" applyFont="1" applyBorder="1" applyAlignment="1">
      <alignment vertical="top" wrapText="1"/>
    </xf>
    <xf numFmtId="0" fontId="95" fillId="0" borderId="49" xfId="14" applyFont="1" applyBorder="1" applyAlignment="1">
      <alignment vertical="top" wrapText="1"/>
    </xf>
    <xf numFmtId="0" fontId="93" fillId="0" borderId="46" xfId="14" applyFont="1" applyBorder="1"/>
    <xf numFmtId="0" fontId="93" fillId="0" borderId="0" xfId="14" applyFont="1"/>
    <xf numFmtId="0" fontId="93" fillId="0" borderId="47" xfId="14" applyFont="1" applyBorder="1"/>
    <xf numFmtId="0" fontId="91" fillId="0" borderId="0" xfId="0" applyFont="1" applyProtection="1">
      <protection locked="0"/>
    </xf>
    <xf numFmtId="0" fontId="90" fillId="0" borderId="17" xfId="14" applyFont="1" applyBorder="1" applyAlignment="1">
      <alignment wrapText="1"/>
    </xf>
    <xf numFmtId="0" fontId="87" fillId="0" borderId="33" xfId="0" applyFont="1" applyBorder="1"/>
    <xf numFmtId="0" fontId="87" fillId="0" borderId="39" xfId="0" applyFont="1" applyBorder="1"/>
    <xf numFmtId="0" fontId="91" fillId="0" borderId="46" xfId="0" applyFont="1" applyBorder="1"/>
    <xf numFmtId="0" fontId="91" fillId="0" borderId="0" xfId="0" applyFont="1"/>
    <xf numFmtId="0" fontId="91" fillId="0" borderId="47" xfId="0" applyFont="1" applyBorder="1"/>
    <xf numFmtId="0" fontId="91" fillId="0" borderId="48" xfId="0" applyFont="1" applyBorder="1"/>
    <xf numFmtId="0" fontId="91" fillId="0" borderId="29" xfId="0" applyFont="1" applyBorder="1"/>
    <xf numFmtId="0" fontId="91" fillId="0" borderId="49" xfId="0" applyFont="1" applyBorder="1"/>
    <xf numFmtId="0" fontId="86" fillId="0" borderId="0" xfId="0" applyFont="1" applyAlignment="1">
      <alignment horizontal="left" vertical="top" wrapText="1"/>
    </xf>
    <xf numFmtId="0" fontId="86" fillId="0" borderId="0" xfId="0" applyFont="1" applyAlignment="1">
      <alignment wrapText="1"/>
    </xf>
    <xf numFmtId="0" fontId="91" fillId="0" borderId="0" xfId="0" applyFont="1" applyAlignment="1">
      <alignment vertical="top" wrapText="1"/>
    </xf>
  </cellXfs>
  <cellStyles count="15">
    <cellStyle name="Comma 2" xfId="11" xr:uid="{FB8E0B02-A04A-4120-AAD2-ED5825628421}"/>
    <cellStyle name="naslov2" xfId="9" xr:uid="{142F997D-A391-4976-B97B-933DB2EE49F4}"/>
    <cellStyle name="Navadno" xfId="0" builtinId="0"/>
    <cellStyle name="Navadno 2" xfId="13" xr:uid="{85050D36-A06A-476F-BE14-DAF1389E55C6}"/>
    <cellStyle name="Navadno_Jerancic_POPIS_KANALIZACIJA" xfId="7" xr:uid="{456AB36B-A97F-4763-88CF-4CABDC0CBEB4}"/>
    <cellStyle name="Navadno_Tuje storitve" xfId="8" xr:uid="{6A0A2240-53CD-45B0-AE18-1309802DB630}"/>
    <cellStyle name="Normal 2 3" xfId="14" xr:uid="{305D1356-D7C2-46C1-B8FC-5D297D38FE62}"/>
    <cellStyle name="Normal 4" xfId="1" xr:uid="{218A819E-2B78-4B80-99E3-8BFFDBB13CC4}"/>
    <cellStyle name="Normal 4 2" xfId="2" xr:uid="{D6097AE3-A465-4568-9A63-6ACD9EE7554E}"/>
    <cellStyle name="Normal_A .  C . JAS.-V" xfId="3" xr:uid="{06589847-457A-418C-8D1A-D26570DE39AA}"/>
    <cellStyle name="Normal_I-BREZOV" xfId="10" xr:uid="{6C511B90-3A8C-436C-B7DE-3B3374D8EC86}"/>
    <cellStyle name="Normal_II. REK PRIK" xfId="4" xr:uid="{CFD4F769-78DB-4B06-965D-A905A100A788}"/>
    <cellStyle name="Podatki vnos brez roba" xfId="12" xr:uid="{69170FFB-3172-4659-A11C-567D6488ABC2}"/>
    <cellStyle name="Valuta" xfId="6" builtinId="4"/>
    <cellStyle name="Vejica" xfId="5" builtinId="3"/>
  </cellStyles>
  <dxfs count="66">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
      <border>
        <left/>
        <right/>
        <top/>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5C00B-6D56-4B9E-9135-2F05BA1EE700}">
  <sheetPr codeName="List1"/>
  <dimension ref="A1:H49"/>
  <sheetViews>
    <sheetView view="pageBreakPreview" zoomScaleNormal="100" zoomScaleSheetLayoutView="100" workbookViewId="0">
      <selection activeCell="J26" sqref="J26"/>
    </sheetView>
  </sheetViews>
  <sheetFormatPr defaultRowHeight="15"/>
  <cols>
    <col min="5" max="5" width="16.7109375" customWidth="1"/>
    <col min="6" max="6" width="17.140625" customWidth="1"/>
    <col min="7" max="7" width="13" customWidth="1"/>
    <col min="8" max="8" width="21.85546875" customWidth="1"/>
  </cols>
  <sheetData>
    <row r="1" spans="1:8" ht="15.75" thickBot="1"/>
    <row r="2" spans="1:8" ht="21" thickBot="1">
      <c r="A2" s="644" t="s">
        <v>840</v>
      </c>
      <c r="B2" s="645"/>
      <c r="C2" s="645"/>
      <c r="D2" s="645"/>
      <c r="E2" s="645"/>
      <c r="F2" s="645"/>
      <c r="G2" s="645"/>
      <c r="H2" s="646"/>
    </row>
    <row r="3" spans="1:8" ht="20.25">
      <c r="A3" s="647"/>
      <c r="B3" s="647"/>
      <c r="C3" s="647"/>
      <c r="D3" s="647"/>
      <c r="E3" s="647"/>
      <c r="F3" s="647"/>
      <c r="G3" s="647"/>
      <c r="H3" s="647"/>
    </row>
    <row r="4" spans="1:8" ht="23.25">
      <c r="F4" s="530"/>
      <c r="G4" s="530"/>
      <c r="H4" s="530"/>
    </row>
    <row r="5" spans="1:8" ht="15.75" thickBot="1"/>
    <row r="6" spans="1:8" ht="44.25" customHeight="1" thickBot="1">
      <c r="A6" s="648" t="s">
        <v>852</v>
      </c>
      <c r="B6" s="649"/>
      <c r="C6" s="649"/>
      <c r="D6" s="649"/>
      <c r="E6" s="649"/>
      <c r="F6" s="649"/>
      <c r="G6" s="649"/>
      <c r="H6" s="650"/>
    </row>
    <row r="7" spans="1:8" ht="15.75">
      <c r="A7" s="651"/>
      <c r="B7" s="651"/>
      <c r="C7" s="651"/>
      <c r="D7" s="651"/>
      <c r="E7" s="651"/>
      <c r="F7" s="651"/>
      <c r="G7" s="651"/>
      <c r="H7" s="651"/>
    </row>
    <row r="8" spans="1:8" ht="15.75">
      <c r="A8" s="651"/>
      <c r="B8" s="651"/>
      <c r="C8" s="651"/>
      <c r="D8" s="651"/>
      <c r="E8" s="651"/>
      <c r="F8" s="651"/>
      <c r="G8" s="651"/>
      <c r="H8" s="651"/>
    </row>
    <row r="9" spans="1:8" ht="15.75">
      <c r="A9" s="531"/>
      <c r="B9" s="531"/>
      <c r="C9" s="531"/>
      <c r="D9" s="531"/>
      <c r="E9" s="531"/>
      <c r="F9" s="532" t="s">
        <v>841</v>
      </c>
      <c r="G9" s="532" t="s">
        <v>842</v>
      </c>
      <c r="H9" s="532" t="s">
        <v>843</v>
      </c>
    </row>
    <row r="10" spans="1:8">
      <c r="A10" s="637" t="s">
        <v>853</v>
      </c>
      <c r="B10" s="638"/>
      <c r="C10" s="638"/>
      <c r="D10" s="639"/>
      <c r="E10" s="639"/>
      <c r="F10" s="533">
        <f>'rekapitulacija-cesta'!I31</f>
        <v>48000</v>
      </c>
      <c r="G10" s="533">
        <f>F10*0.22</f>
        <v>10560</v>
      </c>
      <c r="H10" s="533">
        <f>F10+G10</f>
        <v>58560</v>
      </c>
    </row>
    <row r="11" spans="1:8">
      <c r="A11" s="637" t="s">
        <v>854</v>
      </c>
      <c r="B11" s="638"/>
      <c r="C11" s="638"/>
      <c r="D11" s="639"/>
      <c r="E11" s="639"/>
      <c r="F11" s="534">
        <f>'rekapitulacija-BUS'!I31</f>
        <v>0</v>
      </c>
      <c r="G11" s="533">
        <f t="shared" ref="G11:G17" si="0">F11*0.22</f>
        <v>0</v>
      </c>
      <c r="H11" s="533">
        <f t="shared" ref="H11:H17" si="1">F11+G11</f>
        <v>0</v>
      </c>
    </row>
    <row r="12" spans="1:8">
      <c r="A12" s="637" t="s">
        <v>855</v>
      </c>
      <c r="B12" s="638"/>
      <c r="C12" s="638"/>
      <c r="D12" s="639"/>
      <c r="E12" s="639"/>
      <c r="F12" s="534">
        <f>'rekapitulacija-KOLO'!I31</f>
        <v>0</v>
      </c>
      <c r="G12" s="533">
        <f t="shared" si="0"/>
        <v>0</v>
      </c>
      <c r="H12" s="533">
        <f t="shared" si="1"/>
        <v>0</v>
      </c>
    </row>
    <row r="13" spans="1:8">
      <c r="A13" s="637" t="s">
        <v>856</v>
      </c>
      <c r="B13" s="638"/>
      <c r="C13" s="638"/>
      <c r="D13" s="639"/>
      <c r="E13" s="639"/>
      <c r="F13" s="534">
        <f>'rekapitulacija-mešana'!I31</f>
        <v>0</v>
      </c>
      <c r="G13" s="533">
        <f t="shared" si="0"/>
        <v>0</v>
      </c>
      <c r="H13" s="533">
        <f t="shared" si="1"/>
        <v>0</v>
      </c>
    </row>
    <row r="14" spans="1:8">
      <c r="A14" s="637" t="s">
        <v>857</v>
      </c>
      <c r="B14" s="638"/>
      <c r="C14" s="638"/>
      <c r="D14" s="639"/>
      <c r="E14" s="639"/>
      <c r="F14" s="534">
        <f>CR!H16</f>
        <v>0</v>
      </c>
      <c r="G14" s="533">
        <f t="shared" si="0"/>
        <v>0</v>
      </c>
      <c r="H14" s="533">
        <f t="shared" si="1"/>
        <v>0</v>
      </c>
    </row>
    <row r="15" spans="1:8">
      <c r="A15" s="637" t="s">
        <v>858</v>
      </c>
      <c r="B15" s="638"/>
      <c r="C15" s="638"/>
      <c r="D15" s="639"/>
      <c r="E15" s="639"/>
      <c r="F15" s="534">
        <f>'zaščita NNO in SNO'!H16</f>
        <v>0</v>
      </c>
      <c r="G15" s="533">
        <f t="shared" si="0"/>
        <v>0</v>
      </c>
      <c r="H15" s="533">
        <f>F15+G15</f>
        <v>0</v>
      </c>
    </row>
    <row r="16" spans="1:8">
      <c r="A16" s="637" t="s">
        <v>859</v>
      </c>
      <c r="B16" s="638"/>
      <c r="C16" s="638"/>
      <c r="D16" s="639"/>
      <c r="E16" s="639"/>
      <c r="F16" s="534">
        <f>'TK vodi-ŠOEK'!M228</f>
        <v>6165</v>
      </c>
      <c r="G16" s="533">
        <f t="shared" si="0"/>
        <v>1356.3</v>
      </c>
      <c r="H16" s="533">
        <f t="shared" si="1"/>
        <v>7521.3</v>
      </c>
    </row>
    <row r="17" spans="1:8">
      <c r="A17" s="637" t="s">
        <v>860</v>
      </c>
      <c r="B17" s="638"/>
      <c r="C17" s="638"/>
      <c r="D17" s="639"/>
      <c r="E17" s="639"/>
      <c r="F17" s="534">
        <f>vodovod!G17</f>
        <v>0</v>
      </c>
      <c r="G17" s="533">
        <f t="shared" si="0"/>
        <v>0</v>
      </c>
      <c r="H17" s="533">
        <f t="shared" si="1"/>
        <v>0</v>
      </c>
    </row>
    <row r="18" spans="1:8">
      <c r="A18" s="535"/>
      <c r="B18" s="536"/>
      <c r="C18" s="536"/>
      <c r="D18" s="640" t="s">
        <v>844</v>
      </c>
      <c r="E18" s="641"/>
      <c r="F18" s="537">
        <f>SUM(F10:F17)</f>
        <v>54165</v>
      </c>
      <c r="G18" s="537">
        <f>SUM(G10:G17)</f>
        <v>11916.3</v>
      </c>
      <c r="H18" s="537">
        <f>SUM(H10:H17)</f>
        <v>66081.3</v>
      </c>
    </row>
    <row r="19" spans="1:8">
      <c r="A19" s="535"/>
      <c r="B19" s="538"/>
      <c r="C19" s="538"/>
      <c r="D19" s="642" t="s">
        <v>845</v>
      </c>
      <c r="E19" s="642"/>
      <c r="F19" s="534">
        <f>F18*0.1</f>
        <v>5416.5</v>
      </c>
      <c r="G19" s="534">
        <f t="shared" ref="G19:H19" si="2">G18*0.1</f>
        <v>1191.6299999999999</v>
      </c>
      <c r="H19" s="534">
        <f t="shared" si="2"/>
        <v>6608.130000000001</v>
      </c>
    </row>
    <row r="20" spans="1:8">
      <c r="A20" s="535"/>
      <c r="B20" s="538"/>
      <c r="C20" s="538"/>
      <c r="D20" s="643" t="s">
        <v>844</v>
      </c>
      <c r="E20" s="643"/>
      <c r="F20" s="537">
        <f>F18+F19</f>
        <v>59581.5</v>
      </c>
      <c r="G20" s="537">
        <f t="shared" ref="G20:H20" si="3">G18+G19</f>
        <v>13107.929999999998</v>
      </c>
      <c r="H20" s="537">
        <f t="shared" si="3"/>
        <v>72689.430000000008</v>
      </c>
    </row>
    <row r="21" spans="1:8">
      <c r="A21" s="535"/>
      <c r="B21" s="538"/>
      <c r="C21" s="538"/>
      <c r="D21" s="538"/>
      <c r="E21" s="538"/>
      <c r="F21" s="539"/>
    </row>
    <row r="22" spans="1:8">
      <c r="A22" s="535"/>
      <c r="B22" s="538"/>
      <c r="C22" s="538"/>
      <c r="D22" s="538"/>
      <c r="E22" s="540"/>
      <c r="F22" s="541"/>
    </row>
    <row r="23" spans="1:8">
      <c r="A23" s="542"/>
      <c r="B23" s="543" t="s">
        <v>846</v>
      </c>
      <c r="C23" s="536"/>
      <c r="D23" s="343"/>
      <c r="E23" s="343"/>
      <c r="F23" s="343"/>
      <c r="G23" s="343"/>
      <c r="H23" s="343"/>
    </row>
    <row r="24" spans="1:8">
      <c r="A24" s="544"/>
      <c r="B24" s="545" t="s">
        <v>847</v>
      </c>
      <c r="C24" s="544"/>
      <c r="D24" s="343"/>
      <c r="E24" s="343"/>
      <c r="F24" s="546"/>
      <c r="G24" s="343"/>
      <c r="H24" s="546"/>
    </row>
    <row r="25" spans="1:8">
      <c r="B25" s="343"/>
      <c r="C25" s="343"/>
      <c r="D25" s="343"/>
      <c r="E25" s="343"/>
      <c r="F25" s="546"/>
      <c r="G25" s="343"/>
      <c r="H25" s="546"/>
    </row>
    <row r="26" spans="1:8">
      <c r="B26" s="636" t="s">
        <v>848</v>
      </c>
      <c r="C26" s="636"/>
      <c r="D26" s="636"/>
      <c r="E26" s="636"/>
      <c r="F26" s="636"/>
      <c r="G26" s="636"/>
      <c r="H26" s="636"/>
    </row>
    <row r="27" spans="1:8">
      <c r="B27" s="636"/>
      <c r="C27" s="636"/>
      <c r="D27" s="636"/>
      <c r="E27" s="636"/>
      <c r="F27" s="636"/>
      <c r="G27" s="636"/>
      <c r="H27" s="636"/>
    </row>
    <row r="28" spans="1:8">
      <c r="B28" s="636"/>
      <c r="C28" s="636"/>
      <c r="D28" s="636"/>
      <c r="E28" s="636"/>
      <c r="F28" s="636"/>
      <c r="G28" s="636"/>
      <c r="H28" s="636"/>
    </row>
    <row r="29" spans="1:8">
      <c r="B29" s="636"/>
      <c r="C29" s="636"/>
      <c r="D29" s="636"/>
      <c r="E29" s="636"/>
      <c r="F29" s="636"/>
      <c r="G29" s="636"/>
      <c r="H29" s="636"/>
    </row>
    <row r="30" spans="1:8">
      <c r="B30" s="636"/>
      <c r="C30" s="636"/>
      <c r="D30" s="636"/>
      <c r="E30" s="636"/>
      <c r="F30" s="636"/>
      <c r="G30" s="636"/>
      <c r="H30" s="636"/>
    </row>
    <row r="31" spans="1:8">
      <c r="B31" s="636"/>
      <c r="C31" s="636"/>
      <c r="D31" s="636"/>
      <c r="E31" s="636"/>
      <c r="F31" s="636"/>
      <c r="G31" s="636"/>
      <c r="H31" s="636"/>
    </row>
    <row r="32" spans="1:8">
      <c r="B32" s="636"/>
      <c r="C32" s="636"/>
      <c r="D32" s="636"/>
      <c r="E32" s="636"/>
      <c r="F32" s="636"/>
      <c r="G32" s="636"/>
      <c r="H32" s="636"/>
    </row>
    <row r="33" spans="2:8">
      <c r="B33" s="636"/>
      <c r="C33" s="636"/>
      <c r="D33" s="636"/>
      <c r="E33" s="636"/>
      <c r="F33" s="636"/>
      <c r="G33" s="636"/>
      <c r="H33" s="636"/>
    </row>
    <row r="34" spans="2:8">
      <c r="B34" s="636"/>
      <c r="C34" s="636"/>
      <c r="D34" s="636"/>
      <c r="E34" s="636"/>
      <c r="F34" s="636"/>
      <c r="G34" s="636"/>
      <c r="H34" s="636"/>
    </row>
    <row r="35" spans="2:8">
      <c r="B35" s="343"/>
      <c r="C35" s="343"/>
      <c r="D35" s="343"/>
      <c r="E35" s="343"/>
      <c r="F35" s="343"/>
      <c r="G35" s="343"/>
      <c r="H35" s="343"/>
    </row>
    <row r="36" spans="2:8">
      <c r="B36" s="636" t="s">
        <v>849</v>
      </c>
      <c r="C36" s="636"/>
      <c r="D36" s="636"/>
      <c r="E36" s="636"/>
      <c r="F36" s="636"/>
      <c r="G36" s="636"/>
      <c r="H36" s="636"/>
    </row>
    <row r="37" spans="2:8">
      <c r="B37" s="636"/>
      <c r="C37" s="636"/>
      <c r="D37" s="636"/>
      <c r="E37" s="636"/>
      <c r="F37" s="636"/>
      <c r="G37" s="636"/>
      <c r="H37" s="636"/>
    </row>
    <row r="38" spans="2:8">
      <c r="B38" s="636"/>
      <c r="C38" s="636"/>
      <c r="D38" s="636"/>
      <c r="E38" s="636"/>
      <c r="F38" s="636"/>
      <c r="G38" s="636"/>
      <c r="H38" s="636"/>
    </row>
    <row r="39" spans="2:8">
      <c r="B39" s="636"/>
      <c r="C39" s="636"/>
      <c r="D39" s="636"/>
      <c r="E39" s="636"/>
      <c r="F39" s="636"/>
      <c r="G39" s="636"/>
      <c r="H39" s="636"/>
    </row>
    <row r="40" spans="2:8">
      <c r="B40" s="636"/>
      <c r="C40" s="636"/>
      <c r="D40" s="636"/>
      <c r="E40" s="636"/>
      <c r="F40" s="636"/>
      <c r="G40" s="636"/>
      <c r="H40" s="636"/>
    </row>
    <row r="41" spans="2:8">
      <c r="B41" s="636"/>
      <c r="C41" s="636"/>
      <c r="D41" s="636"/>
      <c r="E41" s="636"/>
      <c r="F41" s="636"/>
      <c r="G41" s="636"/>
      <c r="H41" s="636"/>
    </row>
    <row r="42" spans="2:8">
      <c r="B42" s="636"/>
      <c r="C42" s="636"/>
      <c r="D42" s="636"/>
      <c r="E42" s="636"/>
      <c r="F42" s="636"/>
      <c r="G42" s="636"/>
      <c r="H42" s="636"/>
    </row>
    <row r="43" spans="2:8">
      <c r="B43" s="636"/>
      <c r="C43" s="636"/>
      <c r="D43" s="636"/>
      <c r="E43" s="636"/>
      <c r="F43" s="636"/>
      <c r="G43" s="636"/>
      <c r="H43" s="636"/>
    </row>
    <row r="44" spans="2:8">
      <c r="B44" s="636"/>
      <c r="C44" s="636"/>
      <c r="D44" s="636"/>
      <c r="E44" s="636"/>
      <c r="F44" s="636"/>
      <c r="G44" s="636"/>
      <c r="H44" s="636"/>
    </row>
    <row r="45" spans="2:8">
      <c r="B45" s="636"/>
      <c r="C45" s="636"/>
      <c r="D45" s="636"/>
      <c r="E45" s="636"/>
      <c r="F45" s="636"/>
      <c r="G45" s="636"/>
      <c r="H45" s="636"/>
    </row>
    <row r="46" spans="2:8">
      <c r="B46" s="636"/>
      <c r="C46" s="636"/>
      <c r="D46" s="636"/>
      <c r="E46" s="636"/>
      <c r="F46" s="636"/>
      <c r="G46" s="636"/>
      <c r="H46" s="636"/>
    </row>
    <row r="49" spans="2:7">
      <c r="B49" s="343" t="s">
        <v>850</v>
      </c>
      <c r="G49" s="343" t="s">
        <v>851</v>
      </c>
    </row>
  </sheetData>
  <mergeCells count="18">
    <mergeCell ref="A10:E10"/>
    <mergeCell ref="A2:H2"/>
    <mergeCell ref="A3:H3"/>
    <mergeCell ref="A6:H6"/>
    <mergeCell ref="A7:H7"/>
    <mergeCell ref="A8:H8"/>
    <mergeCell ref="B36:H46"/>
    <mergeCell ref="A11:E11"/>
    <mergeCell ref="A12:E12"/>
    <mergeCell ref="A13:E13"/>
    <mergeCell ref="A14:E14"/>
    <mergeCell ref="A15:E15"/>
    <mergeCell ref="A16:E16"/>
    <mergeCell ref="A17:E17"/>
    <mergeCell ref="D18:E18"/>
    <mergeCell ref="D19:E19"/>
    <mergeCell ref="D20:E20"/>
    <mergeCell ref="B26:H34"/>
  </mergeCells>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93663-C55D-4D1F-ABE2-59AC1E76EFC3}">
  <sheetPr codeName="List10"/>
  <dimension ref="A1:H321"/>
  <sheetViews>
    <sheetView view="pageBreakPreview" topLeftCell="A181" zoomScaleNormal="100" zoomScaleSheetLayoutView="100" workbookViewId="0">
      <selection activeCell="M201" sqref="M201"/>
    </sheetView>
  </sheetViews>
  <sheetFormatPr defaultRowHeight="15"/>
  <cols>
    <col min="1" max="1" width="8.7109375" customWidth="1"/>
    <col min="2" max="2" width="36.28515625" customWidth="1"/>
    <col min="3" max="3" width="8.7109375" customWidth="1"/>
    <col min="4" max="4" width="10.85546875" customWidth="1"/>
    <col min="5" max="5" width="2.140625" customWidth="1"/>
    <col min="6" max="6" width="15" customWidth="1"/>
    <col min="7" max="7" width="2.140625" customWidth="1"/>
    <col min="8" max="8" width="15.7109375" customWidth="1"/>
  </cols>
  <sheetData>
    <row r="1" spans="1:8">
      <c r="A1" s="185"/>
      <c r="B1" s="186"/>
      <c r="C1" s="187"/>
      <c r="D1" s="188"/>
      <c r="E1" s="189"/>
      <c r="F1" s="189"/>
      <c r="G1" s="189"/>
      <c r="H1" s="190"/>
    </row>
    <row r="2" spans="1:8">
      <c r="A2" s="185"/>
      <c r="B2" s="186"/>
      <c r="C2" s="191"/>
      <c r="D2" s="188"/>
      <c r="E2" s="189"/>
      <c r="F2" s="189"/>
      <c r="G2" s="189"/>
      <c r="H2" s="190"/>
    </row>
    <row r="3" spans="1:8" ht="18">
      <c r="A3" s="556" t="s">
        <v>238</v>
      </c>
      <c r="B3" s="556"/>
      <c r="C3" s="567"/>
      <c r="D3" s="568"/>
      <c r="E3" s="569"/>
      <c r="F3" s="561"/>
      <c r="G3" s="569"/>
      <c r="H3" s="562"/>
    </row>
    <row r="4" spans="1:8" ht="18">
      <c r="A4" s="556" t="s">
        <v>863</v>
      </c>
      <c r="B4" s="556"/>
      <c r="C4" s="567"/>
      <c r="D4" s="568"/>
      <c r="E4" s="569"/>
      <c r="F4" s="561"/>
      <c r="G4" s="569"/>
      <c r="H4" s="562"/>
    </row>
    <row r="5" spans="1:8">
      <c r="A5" s="185"/>
      <c r="B5" s="186"/>
      <c r="C5" s="194"/>
      <c r="D5" s="195"/>
      <c r="E5" s="196"/>
      <c r="F5" s="197"/>
      <c r="G5" s="196"/>
      <c r="H5" s="198"/>
    </row>
    <row r="6" spans="1:8">
      <c r="A6" s="185"/>
      <c r="B6" s="186"/>
      <c r="C6" s="187"/>
      <c r="D6" s="199"/>
      <c r="E6" s="189"/>
      <c r="F6" s="193"/>
      <c r="G6" s="189"/>
      <c r="H6" s="198"/>
    </row>
    <row r="7" spans="1:8">
      <c r="A7" s="185"/>
      <c r="B7" s="186"/>
      <c r="C7" s="187"/>
      <c r="D7" s="199"/>
      <c r="E7" s="189"/>
      <c r="F7" s="193"/>
      <c r="G7" s="189"/>
      <c r="H7" s="198"/>
    </row>
    <row r="8" spans="1:8">
      <c r="A8" s="185"/>
      <c r="B8" s="186"/>
      <c r="C8" s="186"/>
      <c r="D8" s="192"/>
      <c r="E8" s="196"/>
      <c r="F8" s="197"/>
      <c r="G8" s="196"/>
      <c r="H8" s="198"/>
    </row>
    <row r="9" spans="1:8">
      <c r="A9" s="200"/>
      <c r="B9" s="201"/>
      <c r="C9" s="201"/>
      <c r="D9" s="202"/>
      <c r="E9" s="196"/>
      <c r="F9" s="197"/>
      <c r="G9" s="196"/>
      <c r="H9" s="198"/>
    </row>
    <row r="10" spans="1:8">
      <c r="A10" s="200" t="s">
        <v>293</v>
      </c>
      <c r="B10" s="203" t="s">
        <v>294</v>
      </c>
      <c r="C10" s="203"/>
      <c r="D10" s="192"/>
      <c r="E10" s="203"/>
      <c r="F10" s="204"/>
      <c r="G10" s="203"/>
      <c r="H10" s="205"/>
    </row>
    <row r="11" spans="1:8">
      <c r="A11" s="200"/>
      <c r="B11" s="203"/>
      <c r="C11" s="203"/>
      <c r="D11" s="192"/>
      <c r="E11" s="203"/>
      <c r="F11" s="204"/>
      <c r="G11" s="203"/>
      <c r="H11" s="205"/>
    </row>
    <row r="12" spans="1:8">
      <c r="A12" s="200"/>
      <c r="B12" s="201"/>
      <c r="C12" s="201"/>
      <c r="D12" s="202"/>
      <c r="E12" s="196"/>
      <c r="F12" s="197"/>
      <c r="G12" s="196"/>
      <c r="H12" s="198"/>
    </row>
    <row r="13" spans="1:8">
      <c r="A13" s="200" t="s">
        <v>295</v>
      </c>
      <c r="B13" s="203" t="s">
        <v>296</v>
      </c>
      <c r="C13" s="206"/>
      <c r="D13" s="192"/>
      <c r="E13" s="203"/>
      <c r="F13" s="204"/>
      <c r="G13" s="203"/>
      <c r="H13" s="207">
        <f>SUM(H225)</f>
        <v>0</v>
      </c>
    </row>
    <row r="14" spans="1:8">
      <c r="A14" s="200" t="s">
        <v>297</v>
      </c>
      <c r="B14" s="203" t="s">
        <v>298</v>
      </c>
      <c r="C14" s="203"/>
      <c r="D14" s="192"/>
      <c r="E14" s="203"/>
      <c r="F14" s="204"/>
      <c r="G14" s="203"/>
      <c r="H14" s="207">
        <f>SUM(H237)</f>
        <v>0</v>
      </c>
    </row>
    <row r="15" spans="1:8">
      <c r="A15" s="200" t="s">
        <v>299</v>
      </c>
      <c r="B15" s="203" t="s">
        <v>300</v>
      </c>
      <c r="C15" s="203"/>
      <c r="D15" s="192"/>
      <c r="E15" s="203"/>
      <c r="F15" s="204"/>
      <c r="G15" s="203"/>
      <c r="H15" s="207">
        <f>SUM(H319)</f>
        <v>0</v>
      </c>
    </row>
    <row r="16" spans="1:8">
      <c r="A16" s="200"/>
      <c r="B16" s="210" t="s">
        <v>861</v>
      </c>
      <c r="C16" s="211"/>
      <c r="D16" s="212"/>
      <c r="E16" s="213"/>
      <c r="F16" s="214"/>
      <c r="G16" s="213"/>
      <c r="H16" s="207">
        <f>SUM(H13:H15)</f>
        <v>0</v>
      </c>
    </row>
    <row r="17" spans="1:8">
      <c r="A17" s="208"/>
      <c r="B17" s="209" t="s">
        <v>301</v>
      </c>
      <c r="C17" s="203"/>
      <c r="D17" s="192"/>
      <c r="E17" s="203"/>
      <c r="F17" s="204"/>
      <c r="G17" s="203"/>
      <c r="H17" s="207">
        <f>H16*0.22</f>
        <v>0</v>
      </c>
    </row>
    <row r="18" spans="1:8">
      <c r="A18" s="208"/>
      <c r="B18" s="203"/>
      <c r="C18" s="203"/>
      <c r="D18" s="192"/>
      <c r="E18" s="203"/>
      <c r="F18" s="204"/>
      <c r="G18" s="203"/>
      <c r="H18" s="205"/>
    </row>
    <row r="19" spans="1:8">
      <c r="A19" s="208"/>
      <c r="B19" s="203"/>
      <c r="C19" s="203"/>
      <c r="D19" s="192"/>
      <c r="E19" s="203"/>
      <c r="F19" s="204"/>
      <c r="G19" s="203"/>
      <c r="H19" s="205"/>
    </row>
    <row r="20" spans="1:8">
      <c r="A20" s="200"/>
      <c r="B20" s="206"/>
      <c r="C20" s="206"/>
      <c r="D20" s="192"/>
      <c r="E20" s="203"/>
      <c r="F20" s="204"/>
      <c r="G20" s="203"/>
      <c r="H20" s="205"/>
    </row>
    <row r="21" spans="1:8">
      <c r="A21" s="200"/>
      <c r="B21" s="210" t="s">
        <v>862</v>
      </c>
      <c r="C21" s="211"/>
      <c r="D21" s="212"/>
      <c r="E21" s="213"/>
      <c r="F21" s="214"/>
      <c r="G21" s="213"/>
      <c r="H21" s="207">
        <f>SUM(H16+H17)</f>
        <v>0</v>
      </c>
    </row>
    <row r="22" spans="1:8">
      <c r="A22" s="200"/>
      <c r="B22" s="201"/>
      <c r="C22" s="201"/>
      <c r="D22" s="202"/>
      <c r="E22" s="196"/>
      <c r="F22" s="197"/>
      <c r="G22" s="196"/>
      <c r="H22" s="198"/>
    </row>
    <row r="23" spans="1:8">
      <c r="A23" s="200"/>
      <c r="B23" s="201"/>
      <c r="C23" s="201"/>
      <c r="D23" s="202"/>
      <c r="E23" s="196"/>
      <c r="F23" s="197"/>
      <c r="G23" s="196"/>
      <c r="H23" s="198"/>
    </row>
    <row r="24" spans="1:8">
      <c r="A24" s="200"/>
      <c r="B24" s="201"/>
      <c r="C24" s="201"/>
      <c r="D24" s="202"/>
      <c r="E24" s="196"/>
      <c r="F24" s="215"/>
      <c r="G24" s="216"/>
      <c r="H24" s="216"/>
    </row>
    <row r="25" spans="1:8">
      <c r="A25" s="200"/>
      <c r="B25" s="201"/>
      <c r="C25" s="201"/>
      <c r="D25" s="202"/>
      <c r="E25" s="196"/>
      <c r="F25" s="217"/>
      <c r="G25" s="217"/>
      <c r="H25" s="217"/>
    </row>
    <row r="26" spans="1:8">
      <c r="A26" s="200"/>
      <c r="B26" s="201"/>
      <c r="C26" s="201"/>
      <c r="D26" s="202"/>
      <c r="E26" s="196"/>
      <c r="F26" s="197"/>
      <c r="G26" s="196"/>
      <c r="H26" s="198"/>
    </row>
    <row r="27" spans="1:8">
      <c r="A27" s="200"/>
      <c r="B27" s="201"/>
      <c r="C27" s="201"/>
      <c r="D27" s="202"/>
      <c r="E27" s="196"/>
      <c r="F27" s="215"/>
      <c r="G27" s="216"/>
      <c r="H27" s="216"/>
    </row>
    <row r="28" spans="1:8">
      <c r="A28" s="200"/>
      <c r="B28" s="201"/>
      <c r="C28" s="201"/>
      <c r="D28" s="202"/>
      <c r="E28" s="196"/>
      <c r="F28" s="217"/>
      <c r="G28" s="218"/>
      <c r="H28" s="218"/>
    </row>
    <row r="29" spans="1:8">
      <c r="A29" s="200"/>
      <c r="B29" s="201"/>
      <c r="C29" s="201"/>
      <c r="D29" s="202"/>
      <c r="E29" s="196"/>
      <c r="F29" s="197"/>
      <c r="G29" s="196"/>
      <c r="H29" s="198"/>
    </row>
    <row r="30" spans="1:8">
      <c r="A30" s="200"/>
      <c r="B30" s="201"/>
      <c r="C30" s="201"/>
      <c r="D30" s="202"/>
      <c r="E30" s="196"/>
      <c r="F30" s="215"/>
      <c r="G30" s="216"/>
      <c r="H30" s="216"/>
    </row>
    <row r="31" spans="1:8">
      <c r="A31" s="200"/>
      <c r="B31" s="201"/>
      <c r="C31" s="201"/>
      <c r="D31" s="202"/>
      <c r="E31" s="196"/>
      <c r="F31" s="217"/>
      <c r="G31" s="217"/>
      <c r="H31" s="217"/>
    </row>
    <row r="32" spans="1:8">
      <c r="A32" s="200"/>
      <c r="B32" s="201"/>
      <c r="C32" s="201"/>
      <c r="D32" s="202"/>
      <c r="E32" s="196"/>
      <c r="F32" s="197"/>
      <c r="G32" s="196"/>
      <c r="H32" s="198"/>
    </row>
    <row r="33" spans="1:8">
      <c r="A33" s="200"/>
      <c r="B33" s="201"/>
      <c r="C33" s="201"/>
      <c r="D33" s="202"/>
      <c r="E33" s="196"/>
      <c r="F33" s="197"/>
      <c r="G33" s="196"/>
      <c r="H33" s="198"/>
    </row>
    <row r="34" spans="1:8" ht="15.75" thickBot="1">
      <c r="A34" s="200"/>
      <c r="B34" s="201"/>
      <c r="C34" s="201"/>
      <c r="D34" s="202"/>
      <c r="E34" s="196"/>
      <c r="F34" s="197"/>
      <c r="G34" s="196"/>
      <c r="H34" s="198"/>
    </row>
    <row r="35" spans="1:8" ht="26.25" thickBot="1">
      <c r="A35" s="219" t="s">
        <v>0</v>
      </c>
      <c r="B35" s="220" t="s">
        <v>302</v>
      </c>
      <c r="C35" s="221" t="s">
        <v>303</v>
      </c>
      <c r="D35" s="222" t="s">
        <v>3</v>
      </c>
      <c r="E35" s="223"/>
      <c r="F35" s="224" t="s">
        <v>304</v>
      </c>
      <c r="G35" s="224"/>
      <c r="H35" s="224" t="s">
        <v>305</v>
      </c>
    </row>
    <row r="36" spans="1:8">
      <c r="A36" s="200"/>
      <c r="B36" s="201"/>
      <c r="C36" s="201"/>
      <c r="D36" s="202"/>
      <c r="E36" s="196"/>
      <c r="F36" s="197"/>
      <c r="G36" s="196"/>
      <c r="H36" s="198"/>
    </row>
    <row r="37" spans="1:8">
      <c r="A37" s="225" t="s">
        <v>306</v>
      </c>
      <c r="B37" s="226" t="s">
        <v>307</v>
      </c>
      <c r="C37" s="226"/>
      <c r="D37" s="227"/>
      <c r="E37" s="228"/>
      <c r="F37" s="229"/>
      <c r="G37" s="228"/>
      <c r="H37" s="205"/>
    </row>
    <row r="38" spans="1:8">
      <c r="A38" s="200"/>
      <c r="B38" s="201"/>
      <c r="C38" s="201"/>
      <c r="D38" s="202"/>
      <c r="E38" s="196"/>
      <c r="F38" s="197"/>
      <c r="G38" s="196"/>
      <c r="H38" s="198"/>
    </row>
    <row r="39" spans="1:8">
      <c r="A39" s="230" t="s">
        <v>308</v>
      </c>
      <c r="B39" s="231" t="s">
        <v>7</v>
      </c>
      <c r="C39" s="231"/>
      <c r="D39" s="232"/>
      <c r="E39" s="231"/>
      <c r="F39" s="233"/>
      <c r="G39" s="231"/>
      <c r="H39" s="234"/>
    </row>
    <row r="40" spans="1:8">
      <c r="A40" s="200"/>
      <c r="B40" s="201"/>
      <c r="C40" s="201"/>
      <c r="D40" s="202"/>
      <c r="E40" s="196"/>
      <c r="F40" s="197"/>
      <c r="G40" s="196"/>
      <c r="H40" s="198"/>
    </row>
    <row r="41" spans="1:8">
      <c r="A41" s="225" t="s">
        <v>309</v>
      </c>
      <c r="B41" s="226" t="s">
        <v>310</v>
      </c>
      <c r="C41" s="226"/>
      <c r="D41" s="227"/>
      <c r="E41" s="228"/>
      <c r="F41" s="229"/>
      <c r="G41" s="228"/>
      <c r="H41" s="205"/>
    </row>
    <row r="42" spans="1:8">
      <c r="A42" s="200"/>
      <c r="B42" s="201"/>
      <c r="C42" s="201"/>
      <c r="D42" s="202"/>
      <c r="E42" s="196"/>
      <c r="F42" s="197"/>
      <c r="G42" s="196"/>
      <c r="H42" s="198"/>
    </row>
    <row r="43" spans="1:8" ht="38.25">
      <c r="A43" s="235" t="s">
        <v>311</v>
      </c>
      <c r="B43" s="236" t="s">
        <v>312</v>
      </c>
      <c r="C43" s="237" t="s">
        <v>313</v>
      </c>
      <c r="D43" s="202">
        <v>350</v>
      </c>
      <c r="E43" s="231"/>
      <c r="F43" s="238"/>
      <c r="G43" s="231"/>
      <c r="H43" s="238">
        <f>D43*F43</f>
        <v>0</v>
      </c>
    </row>
    <row r="44" spans="1:8">
      <c r="A44" s="239"/>
      <c r="B44" s="231"/>
      <c r="C44" s="231"/>
      <c r="D44" s="240"/>
      <c r="E44" s="241"/>
      <c r="F44" s="242"/>
      <c r="G44" s="241"/>
      <c r="H44" s="243"/>
    </row>
    <row r="45" spans="1:8" ht="25.5">
      <c r="A45" s="244" t="s">
        <v>314</v>
      </c>
      <c r="B45" s="245" t="s">
        <v>315</v>
      </c>
      <c r="C45" s="237" t="s">
        <v>316</v>
      </c>
      <c r="D45" s="202">
        <v>4</v>
      </c>
      <c r="E45" s="231"/>
      <c r="F45" s="238"/>
      <c r="G45" s="231"/>
      <c r="H45" s="238">
        <f>D45*F45</f>
        <v>0</v>
      </c>
    </row>
    <row r="46" spans="1:8">
      <c r="A46" s="244"/>
      <c r="B46" s="245"/>
      <c r="C46" s="237"/>
      <c r="D46" s="202"/>
      <c r="E46" s="231"/>
      <c r="F46" s="238"/>
      <c r="G46" s="246"/>
      <c r="H46" s="238"/>
    </row>
    <row r="47" spans="1:8" ht="76.5">
      <c r="A47" s="244" t="s">
        <v>317</v>
      </c>
      <c r="B47" s="245" t="s">
        <v>318</v>
      </c>
      <c r="C47" s="247" t="s">
        <v>313</v>
      </c>
      <c r="D47" s="248">
        <v>359</v>
      </c>
      <c r="E47" s="249"/>
      <c r="F47" s="250"/>
      <c r="G47" s="249"/>
      <c r="H47" s="250">
        <f>D47*F47</f>
        <v>0</v>
      </c>
    </row>
    <row r="48" spans="1:8">
      <c r="A48" s="251"/>
      <c r="B48" s="252"/>
      <c r="C48" s="253"/>
      <c r="D48" s="254"/>
      <c r="E48" s="255"/>
      <c r="F48" s="256"/>
      <c r="G48" s="255"/>
      <c r="H48" s="257"/>
    </row>
    <row r="49" spans="1:8">
      <c r="A49" s="230" t="s">
        <v>309</v>
      </c>
      <c r="B49" s="258" t="s">
        <v>319</v>
      </c>
      <c r="C49" s="259"/>
      <c r="D49" s="227"/>
      <c r="E49" s="228"/>
      <c r="F49" s="260"/>
      <c r="G49" s="228"/>
      <c r="H49" s="207">
        <f>SUM(H43:H47)</f>
        <v>0</v>
      </c>
    </row>
    <row r="50" spans="1:8">
      <c r="A50" s="261"/>
      <c r="B50" s="236"/>
      <c r="C50" s="237"/>
      <c r="D50" s="202"/>
      <c r="E50" s="231"/>
      <c r="F50" s="238"/>
      <c r="G50" s="231"/>
      <c r="H50" s="238"/>
    </row>
    <row r="51" spans="1:8">
      <c r="A51" s="225" t="s">
        <v>320</v>
      </c>
      <c r="B51" s="226" t="s">
        <v>321</v>
      </c>
      <c r="C51" s="226"/>
      <c r="D51" s="227"/>
      <c r="E51" s="228"/>
      <c r="F51" s="229"/>
      <c r="G51" s="228"/>
      <c r="H51" s="205"/>
    </row>
    <row r="52" spans="1:8">
      <c r="A52" s="200"/>
      <c r="B52" s="201"/>
      <c r="C52" s="201"/>
      <c r="D52" s="202"/>
      <c r="E52" s="196"/>
      <c r="F52" s="197"/>
      <c r="G52" s="196"/>
      <c r="H52" s="198"/>
    </row>
    <row r="53" spans="1:8" ht="25.5">
      <c r="A53" s="235" t="s">
        <v>311</v>
      </c>
      <c r="B53" s="236" t="s">
        <v>322</v>
      </c>
      <c r="C53" s="237" t="s">
        <v>16</v>
      </c>
      <c r="D53" s="202">
        <v>3</v>
      </c>
      <c r="E53" s="231"/>
      <c r="F53" s="238"/>
      <c r="G53" s="231"/>
      <c r="H53" s="238">
        <f>D53*F53</f>
        <v>0</v>
      </c>
    </row>
    <row r="54" spans="1:8">
      <c r="A54" s="239"/>
      <c r="B54" s="231"/>
      <c r="C54" s="231"/>
      <c r="D54" s="240"/>
      <c r="E54" s="241"/>
      <c r="F54" s="242"/>
      <c r="G54" s="241"/>
      <c r="H54" s="243"/>
    </row>
    <row r="55" spans="1:8" ht="38.25">
      <c r="A55" s="235" t="s">
        <v>314</v>
      </c>
      <c r="B55" s="236" t="s">
        <v>323</v>
      </c>
      <c r="C55" s="237" t="s">
        <v>16</v>
      </c>
      <c r="D55" s="202">
        <v>5</v>
      </c>
      <c r="E55" s="231"/>
      <c r="F55" s="238"/>
      <c r="G55" s="231"/>
      <c r="H55" s="238">
        <f>D55*F55</f>
        <v>0</v>
      </c>
    </row>
    <row r="56" spans="1:8">
      <c r="A56" s="239"/>
      <c r="B56" s="231"/>
      <c r="C56" s="231"/>
      <c r="D56" s="240"/>
      <c r="E56" s="241"/>
      <c r="F56" s="242"/>
      <c r="G56" s="241"/>
      <c r="H56" s="243"/>
    </row>
    <row r="57" spans="1:8">
      <c r="A57" s="251"/>
      <c r="B57" s="252"/>
      <c r="C57" s="253"/>
      <c r="D57" s="254"/>
      <c r="E57" s="255"/>
      <c r="F57" s="256"/>
      <c r="G57" s="255"/>
      <c r="H57" s="257"/>
    </row>
    <row r="58" spans="1:8">
      <c r="A58" s="230" t="s">
        <v>324</v>
      </c>
      <c r="B58" s="258" t="s">
        <v>321</v>
      </c>
      <c r="C58" s="259"/>
      <c r="D58" s="227"/>
      <c r="E58" s="228"/>
      <c r="F58" s="260"/>
      <c r="G58" s="228"/>
      <c r="H58" s="207">
        <f>SUM(H52:H55)</f>
        <v>0</v>
      </c>
    </row>
    <row r="59" spans="1:8">
      <c r="A59" s="261"/>
      <c r="B59" s="236"/>
      <c r="C59" s="237"/>
      <c r="D59" s="202"/>
      <c r="E59" s="231"/>
      <c r="F59" s="238"/>
      <c r="G59" s="231"/>
      <c r="H59" s="238"/>
    </row>
    <row r="60" spans="1:8">
      <c r="A60" s="251"/>
      <c r="B60" s="231"/>
      <c r="C60" s="262"/>
      <c r="D60" s="192"/>
      <c r="E60" s="203"/>
      <c r="F60" s="263"/>
      <c r="G60" s="203"/>
      <c r="H60" s="238"/>
    </row>
    <row r="61" spans="1:8">
      <c r="A61" s="264" t="s">
        <v>308</v>
      </c>
      <c r="B61" s="265" t="s">
        <v>325</v>
      </c>
      <c r="C61" s="265"/>
      <c r="D61" s="266"/>
      <c r="E61" s="267"/>
      <c r="F61" s="268"/>
      <c r="G61" s="213"/>
      <c r="H61" s="207">
        <f>SUM(H49+H58)</f>
        <v>0</v>
      </c>
    </row>
    <row r="62" spans="1:8">
      <c r="A62" s="200"/>
      <c r="B62" s="226"/>
      <c r="C62" s="226"/>
      <c r="D62" s="227"/>
      <c r="E62" s="228"/>
      <c r="F62" s="229"/>
      <c r="G62" s="228"/>
      <c r="H62" s="205"/>
    </row>
    <row r="63" spans="1:8">
      <c r="A63" s="230" t="s">
        <v>326</v>
      </c>
      <c r="B63" s="231" t="s">
        <v>327</v>
      </c>
      <c r="C63" s="231"/>
      <c r="D63" s="232"/>
      <c r="E63" s="231"/>
      <c r="F63" s="233"/>
      <c r="G63" s="231"/>
      <c r="H63" s="234"/>
    </row>
    <row r="64" spans="1:8">
      <c r="A64" s="200"/>
      <c r="B64" s="201"/>
      <c r="C64" s="201"/>
      <c r="D64" s="202"/>
      <c r="E64" s="196"/>
      <c r="F64" s="197"/>
      <c r="G64" s="196"/>
      <c r="H64" s="198"/>
    </row>
    <row r="65" spans="1:8">
      <c r="A65" s="225" t="s">
        <v>328</v>
      </c>
      <c r="B65" s="226" t="s">
        <v>329</v>
      </c>
      <c r="C65" s="226"/>
      <c r="D65" s="227"/>
      <c r="E65" s="228"/>
      <c r="F65" s="229"/>
      <c r="G65" s="228"/>
      <c r="H65" s="205"/>
    </row>
    <row r="66" spans="1:8">
      <c r="A66" s="261"/>
      <c r="B66" s="236"/>
      <c r="C66" s="237"/>
      <c r="D66" s="202"/>
      <c r="E66" s="231"/>
      <c r="F66" s="238"/>
      <c r="G66" s="231"/>
      <c r="H66" s="238"/>
    </row>
    <row r="67" spans="1:8" ht="38.25">
      <c r="A67" s="244" t="s">
        <v>311</v>
      </c>
      <c r="B67" s="236" t="s">
        <v>330</v>
      </c>
      <c r="C67" s="269" t="s">
        <v>331</v>
      </c>
      <c r="D67" s="270">
        <v>147</v>
      </c>
      <c r="E67" s="231"/>
      <c r="F67" s="238"/>
      <c r="G67" s="231"/>
      <c r="H67" s="238">
        <f>D67*F67</f>
        <v>0</v>
      </c>
    </row>
    <row r="68" spans="1:8">
      <c r="A68" s="244"/>
      <c r="B68" s="236"/>
      <c r="C68" s="237"/>
      <c r="D68" s="202"/>
      <c r="E68" s="231"/>
      <c r="F68" s="238"/>
      <c r="G68" s="231"/>
      <c r="H68" s="238"/>
    </row>
    <row r="69" spans="1:8" ht="51">
      <c r="A69" s="244" t="s">
        <v>314</v>
      </c>
      <c r="B69" s="236" t="s">
        <v>332</v>
      </c>
      <c r="C69" s="269" t="s">
        <v>331</v>
      </c>
      <c r="D69" s="270">
        <v>6.8</v>
      </c>
      <c r="E69" s="231"/>
      <c r="F69" s="238"/>
      <c r="G69" s="231"/>
      <c r="H69" s="238">
        <f>D69*F69</f>
        <v>0</v>
      </c>
    </row>
    <row r="70" spans="1:8">
      <c r="A70" s="244"/>
      <c r="B70" s="236"/>
      <c r="C70" s="237"/>
      <c r="D70" s="202"/>
      <c r="E70" s="231"/>
      <c r="F70" s="238"/>
      <c r="G70" s="231"/>
      <c r="H70" s="238"/>
    </row>
    <row r="71" spans="1:8" ht="51">
      <c r="A71" s="244" t="s">
        <v>317</v>
      </c>
      <c r="B71" s="236" t="s">
        <v>333</v>
      </c>
      <c r="C71" s="269" t="s">
        <v>331</v>
      </c>
      <c r="D71" s="270">
        <v>22</v>
      </c>
      <c r="E71" s="231"/>
      <c r="F71" s="238"/>
      <c r="G71" s="231"/>
      <c r="H71" s="238">
        <f>D71*F71</f>
        <v>0</v>
      </c>
    </row>
    <row r="72" spans="1:8">
      <c r="A72" s="251"/>
      <c r="B72" s="252"/>
      <c r="C72" s="253"/>
      <c r="D72" s="254"/>
      <c r="E72" s="255"/>
      <c r="F72" s="256"/>
      <c r="G72" s="255"/>
      <c r="H72" s="257"/>
    </row>
    <row r="73" spans="1:8">
      <c r="A73" s="230" t="s">
        <v>328</v>
      </c>
      <c r="B73" s="258" t="s">
        <v>334</v>
      </c>
      <c r="C73" s="259"/>
      <c r="D73" s="227"/>
      <c r="E73" s="228"/>
      <c r="F73" s="260"/>
      <c r="G73" s="228"/>
      <c r="H73" s="207">
        <f>SUM(H67:H71)</f>
        <v>0</v>
      </c>
    </row>
    <row r="74" spans="1:8">
      <c r="A74" s="261"/>
      <c r="B74" s="236"/>
      <c r="C74" s="237"/>
      <c r="D74" s="202"/>
      <c r="E74" s="231"/>
      <c r="F74" s="238"/>
      <c r="G74" s="231"/>
      <c r="H74" s="238"/>
    </row>
    <row r="75" spans="1:8">
      <c r="A75" s="200"/>
      <c r="B75" s="226"/>
      <c r="C75" s="226"/>
      <c r="D75" s="227"/>
      <c r="E75" s="228"/>
      <c r="F75" s="229"/>
      <c r="G75" s="228"/>
      <c r="H75" s="205"/>
    </row>
    <row r="76" spans="1:8">
      <c r="A76" s="230" t="s">
        <v>335</v>
      </c>
      <c r="B76" s="231" t="s">
        <v>336</v>
      </c>
      <c r="C76" s="231"/>
      <c r="D76" s="232"/>
      <c r="E76" s="231"/>
      <c r="F76" s="233"/>
      <c r="G76" s="231"/>
      <c r="H76" s="234"/>
    </row>
    <row r="77" spans="1:8">
      <c r="A77" s="200"/>
      <c r="B77" s="226"/>
      <c r="C77" s="226"/>
      <c r="D77" s="227"/>
      <c r="E77" s="228"/>
      <c r="F77" s="229"/>
      <c r="G77" s="228"/>
      <c r="H77" s="205"/>
    </row>
    <row r="78" spans="1:8" ht="25.5">
      <c r="A78" s="244" t="s">
        <v>311</v>
      </c>
      <c r="B78" s="236" t="s">
        <v>337</v>
      </c>
      <c r="C78" s="269" t="s">
        <v>331</v>
      </c>
      <c r="D78" s="270">
        <v>28</v>
      </c>
      <c r="E78" s="231"/>
      <c r="F78" s="238"/>
      <c r="G78" s="231"/>
      <c r="H78" s="238">
        <f>D78*F78</f>
        <v>0</v>
      </c>
    </row>
    <row r="79" spans="1:8">
      <c r="A79" s="244"/>
      <c r="B79" s="236"/>
      <c r="C79" s="237"/>
      <c r="D79" s="202"/>
      <c r="E79" s="231"/>
      <c r="F79" s="238"/>
      <c r="G79" s="231"/>
      <c r="H79" s="238"/>
    </row>
    <row r="80" spans="1:8" ht="38.25">
      <c r="A80" s="244" t="s">
        <v>314</v>
      </c>
      <c r="B80" s="236" t="s">
        <v>338</v>
      </c>
      <c r="C80" s="269" t="s">
        <v>331</v>
      </c>
      <c r="D80" s="270">
        <v>120</v>
      </c>
      <c r="E80" s="231"/>
      <c r="F80" s="238"/>
      <c r="G80" s="231"/>
      <c r="H80" s="238">
        <f>D80*F80</f>
        <v>0</v>
      </c>
    </row>
    <row r="81" spans="1:8">
      <c r="A81" s="271"/>
      <c r="B81" s="236"/>
      <c r="C81" s="237"/>
      <c r="D81" s="202"/>
      <c r="E81" s="231"/>
      <c r="F81" s="238"/>
      <c r="G81" s="231"/>
      <c r="H81" s="238"/>
    </row>
    <row r="82" spans="1:8">
      <c r="A82" s="272" t="s">
        <v>335</v>
      </c>
      <c r="B82" s="231" t="s">
        <v>339</v>
      </c>
      <c r="C82" s="259"/>
      <c r="D82" s="227"/>
      <c r="E82" s="228"/>
      <c r="F82" s="260"/>
      <c r="G82" s="228"/>
      <c r="H82" s="207">
        <f>SUM(H78:H80)</f>
        <v>0</v>
      </c>
    </row>
    <row r="83" spans="1:8">
      <c r="A83" s="273"/>
      <c r="B83" s="231"/>
      <c r="C83" s="259"/>
      <c r="D83" s="227"/>
      <c r="E83" s="228"/>
      <c r="F83" s="260"/>
      <c r="G83" s="228"/>
      <c r="H83" s="205"/>
    </row>
    <row r="84" spans="1:8">
      <c r="A84" s="274"/>
      <c r="B84" s="226"/>
      <c r="C84" s="226"/>
      <c r="D84" s="227"/>
      <c r="E84" s="228"/>
      <c r="F84" s="229"/>
      <c r="G84" s="228"/>
      <c r="H84" s="205"/>
    </row>
    <row r="85" spans="1:8">
      <c r="A85" s="230" t="s">
        <v>340</v>
      </c>
      <c r="B85" s="231" t="s">
        <v>341</v>
      </c>
      <c r="C85" s="231"/>
      <c r="D85" s="232"/>
      <c r="E85" s="231"/>
      <c r="F85" s="233"/>
      <c r="G85" s="231"/>
      <c r="H85" s="234"/>
    </row>
    <row r="86" spans="1:8">
      <c r="A86" s="273"/>
      <c r="B86" s="231"/>
      <c r="C86" s="259"/>
      <c r="D86" s="227"/>
      <c r="E86" s="228"/>
      <c r="F86" s="260"/>
      <c r="G86" s="228"/>
      <c r="H86" s="205"/>
    </row>
    <row r="87" spans="1:8" ht="25.5">
      <c r="A87" s="244" t="s">
        <v>311</v>
      </c>
      <c r="B87" s="245" t="s">
        <v>342</v>
      </c>
      <c r="C87" s="237" t="s">
        <v>343</v>
      </c>
      <c r="D87" s="202">
        <v>147</v>
      </c>
      <c r="E87" s="231"/>
      <c r="F87" s="238"/>
      <c r="G87" s="231"/>
      <c r="H87" s="238">
        <f>D87*F87</f>
        <v>0</v>
      </c>
    </row>
    <row r="88" spans="1:8">
      <c r="A88" s="261"/>
      <c r="B88" s="236"/>
      <c r="C88" s="237"/>
      <c r="D88" s="202"/>
      <c r="E88" s="231"/>
      <c r="F88" s="238"/>
      <c r="G88" s="231"/>
      <c r="H88" s="238"/>
    </row>
    <row r="89" spans="1:8">
      <c r="A89" s="230" t="s">
        <v>340</v>
      </c>
      <c r="B89" s="231" t="s">
        <v>344</v>
      </c>
      <c r="C89" s="259"/>
      <c r="D89" s="227"/>
      <c r="E89" s="228"/>
      <c r="F89" s="260"/>
      <c r="G89" s="228"/>
      <c r="H89" s="207">
        <f>SUM(H84:H88)</f>
        <v>0</v>
      </c>
    </row>
    <row r="90" spans="1:8">
      <c r="A90" s="230"/>
      <c r="B90" s="231"/>
      <c r="C90" s="259"/>
      <c r="D90" s="227"/>
      <c r="E90" s="228"/>
      <c r="F90" s="260"/>
      <c r="G90" s="228"/>
      <c r="H90" s="205"/>
    </row>
    <row r="91" spans="1:8">
      <c r="A91" s="251"/>
      <c r="B91" s="231"/>
      <c r="C91" s="262"/>
      <c r="D91" s="192"/>
      <c r="E91" s="203"/>
      <c r="F91" s="263"/>
      <c r="G91" s="203"/>
      <c r="H91" s="275"/>
    </row>
    <row r="92" spans="1:8">
      <c r="A92" s="264" t="s">
        <v>326</v>
      </c>
      <c r="B92" s="265" t="s">
        <v>345</v>
      </c>
      <c r="C92" s="265"/>
      <c r="D92" s="266"/>
      <c r="E92" s="267"/>
      <c r="F92" s="268"/>
      <c r="G92" s="213"/>
      <c r="H92" s="276">
        <f>SUM(H89+H82+H73)</f>
        <v>0</v>
      </c>
    </row>
    <row r="93" spans="1:8">
      <c r="A93" s="225"/>
      <c r="B93" s="226"/>
      <c r="C93" s="226"/>
      <c r="D93" s="227"/>
      <c r="E93" s="228"/>
      <c r="F93" s="229"/>
      <c r="G93" s="228"/>
      <c r="H93" s="205"/>
    </row>
    <row r="94" spans="1:8">
      <c r="A94" s="230" t="s">
        <v>346</v>
      </c>
      <c r="B94" s="231" t="s">
        <v>347</v>
      </c>
      <c r="C94" s="231"/>
      <c r="D94" s="232"/>
      <c r="E94" s="231"/>
      <c r="F94" s="233"/>
      <c r="G94" s="231"/>
      <c r="H94" s="234"/>
    </row>
    <row r="95" spans="1:8">
      <c r="A95" s="225"/>
      <c r="B95" s="201"/>
      <c r="C95" s="201"/>
      <c r="D95" s="202"/>
      <c r="E95" s="196"/>
      <c r="F95" s="197"/>
      <c r="G95" s="196"/>
      <c r="H95" s="198"/>
    </row>
    <row r="96" spans="1:8">
      <c r="A96" s="225" t="s">
        <v>348</v>
      </c>
      <c r="B96" s="231" t="s">
        <v>349</v>
      </c>
      <c r="C96" s="226"/>
      <c r="D96" s="227"/>
      <c r="E96" s="228"/>
      <c r="F96" s="229"/>
      <c r="G96" s="228"/>
      <c r="H96" s="205"/>
    </row>
    <row r="97" spans="1:8">
      <c r="A97" s="200"/>
      <c r="B97" s="201"/>
      <c r="C97" s="201"/>
      <c r="D97" s="202"/>
      <c r="E97" s="196"/>
      <c r="F97" s="197"/>
      <c r="G97" s="196"/>
      <c r="H97" s="198"/>
    </row>
    <row r="98" spans="1:8">
      <c r="A98" s="261"/>
      <c r="B98" s="236"/>
      <c r="C98" s="237"/>
      <c r="D98" s="232"/>
      <c r="E98" s="231"/>
      <c r="F98" s="277"/>
      <c r="G98" s="231"/>
      <c r="H98" s="234"/>
    </row>
    <row r="99" spans="1:8" ht="38.25">
      <c r="A99" s="244" t="s">
        <v>311</v>
      </c>
      <c r="B99" s="245" t="s">
        <v>350</v>
      </c>
      <c r="C99" s="237" t="s">
        <v>313</v>
      </c>
      <c r="D99" s="202">
        <v>110</v>
      </c>
      <c r="E99" s="231"/>
      <c r="F99" s="238"/>
      <c r="G99" s="231"/>
      <c r="H99" s="238">
        <f>D99*F99</f>
        <v>0</v>
      </c>
    </row>
    <row r="100" spans="1:8">
      <c r="A100" s="244"/>
      <c r="B100" s="278"/>
      <c r="C100" s="247"/>
      <c r="D100" s="279"/>
      <c r="E100" s="231"/>
      <c r="F100" s="277"/>
      <c r="G100" s="231"/>
      <c r="H100" s="234"/>
    </row>
    <row r="101" spans="1:8" ht="38.25">
      <c r="A101" s="244" t="s">
        <v>314</v>
      </c>
      <c r="B101" s="245" t="s">
        <v>351</v>
      </c>
      <c r="C101" s="237" t="s">
        <v>313</v>
      </c>
      <c r="D101" s="202">
        <v>380</v>
      </c>
      <c r="E101" s="231"/>
      <c r="F101" s="238"/>
      <c r="G101" s="231"/>
      <c r="H101" s="238">
        <f>D101*F101</f>
        <v>0</v>
      </c>
    </row>
    <row r="102" spans="1:8">
      <c r="A102" s="200"/>
      <c r="B102" s="201"/>
      <c r="C102" s="201"/>
      <c r="D102" s="202"/>
      <c r="E102" s="196"/>
      <c r="F102" s="197"/>
      <c r="G102" s="196"/>
      <c r="H102" s="198"/>
    </row>
    <row r="103" spans="1:8">
      <c r="A103" s="230" t="s">
        <v>348</v>
      </c>
      <c r="B103" s="231" t="s">
        <v>352</v>
      </c>
      <c r="C103" s="259"/>
      <c r="D103" s="227"/>
      <c r="E103" s="228"/>
      <c r="F103" s="260"/>
      <c r="G103" s="228"/>
      <c r="H103" s="207">
        <f>SUM(H98:H102)</f>
        <v>0</v>
      </c>
    </row>
    <row r="104" spans="1:8">
      <c r="A104" s="200"/>
      <c r="B104" s="201"/>
      <c r="C104" s="201"/>
      <c r="D104" s="202"/>
      <c r="E104" s="196"/>
      <c r="F104" s="197"/>
      <c r="G104" s="196"/>
      <c r="H104" s="198"/>
    </row>
    <row r="105" spans="1:8">
      <c r="A105" s="225" t="s">
        <v>353</v>
      </c>
      <c r="B105" s="231" t="s">
        <v>354</v>
      </c>
      <c r="C105" s="226"/>
      <c r="D105" s="227"/>
      <c r="E105" s="228"/>
      <c r="F105" s="229"/>
      <c r="G105" s="228"/>
      <c r="H105" s="205"/>
    </row>
    <row r="106" spans="1:8">
      <c r="A106" s="230"/>
      <c r="B106" s="231"/>
      <c r="C106" s="259"/>
      <c r="D106" s="227"/>
      <c r="E106" s="228"/>
      <c r="F106" s="260"/>
      <c r="G106" s="228"/>
      <c r="H106" s="205"/>
    </row>
    <row r="107" spans="1:8" ht="114.75">
      <c r="A107" s="244" t="s">
        <v>311</v>
      </c>
      <c r="B107" s="245" t="s">
        <v>355</v>
      </c>
      <c r="C107" s="237" t="s">
        <v>16</v>
      </c>
      <c r="D107" s="202">
        <v>6</v>
      </c>
      <c r="E107" s="231"/>
      <c r="F107" s="238"/>
      <c r="G107" s="231"/>
      <c r="H107" s="238">
        <f>D107*F107</f>
        <v>0</v>
      </c>
    </row>
    <row r="108" spans="1:8">
      <c r="A108" s="230"/>
      <c r="B108" s="231"/>
      <c r="C108" s="259"/>
      <c r="D108" s="227"/>
      <c r="E108" s="228"/>
      <c r="F108" s="260"/>
      <c r="G108" s="228"/>
      <c r="H108" s="205"/>
    </row>
    <row r="109" spans="1:8" ht="127.5">
      <c r="A109" s="244" t="s">
        <v>314</v>
      </c>
      <c r="B109" s="245" t="s">
        <v>356</v>
      </c>
      <c r="C109" s="237" t="s">
        <v>16</v>
      </c>
      <c r="D109" s="202">
        <v>1</v>
      </c>
      <c r="E109" s="231"/>
      <c r="F109" s="238"/>
      <c r="G109" s="231"/>
      <c r="H109" s="238">
        <f>D109*F109</f>
        <v>0</v>
      </c>
    </row>
    <row r="110" spans="1:8">
      <c r="A110" s="244"/>
      <c r="B110" s="278"/>
      <c r="C110" s="247"/>
      <c r="D110" s="279"/>
      <c r="E110" s="231"/>
      <c r="F110" s="277"/>
      <c r="G110" s="231"/>
      <c r="H110" s="234"/>
    </row>
    <row r="111" spans="1:8" ht="25.5">
      <c r="A111" s="244" t="s">
        <v>317</v>
      </c>
      <c r="B111" s="236" t="s">
        <v>357</v>
      </c>
      <c r="C111" s="237" t="s">
        <v>16</v>
      </c>
      <c r="D111" s="202">
        <v>7</v>
      </c>
      <c r="E111" s="231"/>
      <c r="F111" s="238"/>
      <c r="G111" s="231"/>
      <c r="H111" s="238">
        <f>D111*F111</f>
        <v>0</v>
      </c>
    </row>
    <row r="112" spans="1:8">
      <c r="A112" s="200"/>
      <c r="B112" s="201"/>
      <c r="C112" s="201"/>
      <c r="D112" s="202"/>
      <c r="E112" s="196"/>
      <c r="F112" s="197"/>
      <c r="G112" s="196"/>
      <c r="H112" s="198"/>
    </row>
    <row r="113" spans="1:8">
      <c r="A113" s="230" t="s">
        <v>353</v>
      </c>
      <c r="B113" s="231" t="s">
        <v>358</v>
      </c>
      <c r="C113" s="259"/>
      <c r="D113" s="227"/>
      <c r="E113" s="228"/>
      <c r="F113" s="260"/>
      <c r="G113" s="228"/>
      <c r="H113" s="207">
        <f>SUM(H107:H111)</f>
        <v>0</v>
      </c>
    </row>
    <row r="114" spans="1:8">
      <c r="A114" s="251"/>
      <c r="B114" s="231"/>
      <c r="C114" s="262"/>
      <c r="D114" s="192"/>
      <c r="E114" s="203"/>
      <c r="F114" s="263"/>
      <c r="G114" s="203"/>
      <c r="H114" s="280"/>
    </row>
    <row r="115" spans="1:8">
      <c r="A115" s="264" t="s">
        <v>346</v>
      </c>
      <c r="B115" s="281" t="s">
        <v>359</v>
      </c>
      <c r="C115" s="265"/>
      <c r="D115" s="266"/>
      <c r="E115" s="267"/>
      <c r="F115" s="268"/>
      <c r="G115" s="213"/>
      <c r="H115" s="207">
        <f>SUM(H113+H103)</f>
        <v>0</v>
      </c>
    </row>
    <row r="116" spans="1:8">
      <c r="A116" s="200"/>
      <c r="B116" s="226"/>
      <c r="C116" s="226"/>
      <c r="D116" s="227"/>
      <c r="E116" s="228"/>
      <c r="F116" s="229"/>
      <c r="G116" s="228"/>
      <c r="H116" s="205"/>
    </row>
    <row r="117" spans="1:8">
      <c r="A117" s="230" t="s">
        <v>360</v>
      </c>
      <c r="B117" s="231" t="s">
        <v>361</v>
      </c>
      <c r="C117" s="231"/>
      <c r="D117" s="232"/>
      <c r="E117" s="231"/>
      <c r="F117" s="233"/>
      <c r="G117" s="231"/>
      <c r="H117" s="234"/>
    </row>
    <row r="118" spans="1:8">
      <c r="A118" s="225"/>
      <c r="B118" s="201"/>
      <c r="C118" s="201"/>
      <c r="D118" s="202"/>
      <c r="E118" s="196"/>
      <c r="F118" s="197"/>
      <c r="G118" s="196"/>
      <c r="H118" s="198"/>
    </row>
    <row r="119" spans="1:8">
      <c r="A119" s="225" t="s">
        <v>362</v>
      </c>
      <c r="B119" s="231" t="s">
        <v>363</v>
      </c>
      <c r="C119" s="226"/>
      <c r="D119" s="227"/>
      <c r="E119" s="228"/>
      <c r="F119" s="229"/>
      <c r="G119" s="228"/>
      <c r="H119" s="205"/>
    </row>
    <row r="120" spans="1:8">
      <c r="A120" s="200"/>
      <c r="B120" s="201"/>
      <c r="C120" s="201"/>
      <c r="D120" s="202"/>
      <c r="E120" s="196"/>
      <c r="F120" s="197"/>
      <c r="G120" s="196"/>
      <c r="H120" s="198"/>
    </row>
    <row r="121" spans="1:8" ht="51">
      <c r="A121" s="244" t="s">
        <v>311</v>
      </c>
      <c r="B121" s="245" t="s">
        <v>364</v>
      </c>
      <c r="C121" s="247" t="s">
        <v>16</v>
      </c>
      <c r="D121" s="248">
        <v>10</v>
      </c>
      <c r="E121" s="258"/>
      <c r="F121" s="250"/>
      <c r="G121" s="258"/>
      <c r="H121" s="250">
        <f>D121*F121</f>
        <v>0</v>
      </c>
    </row>
    <row r="122" spans="1:8">
      <c r="A122" s="244"/>
      <c r="B122" s="236"/>
      <c r="C122" s="237"/>
      <c r="D122" s="232"/>
      <c r="E122" s="231"/>
      <c r="F122" s="277"/>
      <c r="G122" s="231"/>
      <c r="H122" s="234"/>
    </row>
    <row r="123" spans="1:8" ht="38.25">
      <c r="A123" s="244" t="s">
        <v>314</v>
      </c>
      <c r="B123" s="236" t="s">
        <v>365</v>
      </c>
      <c r="C123" s="269" t="s">
        <v>331</v>
      </c>
      <c r="D123" s="202">
        <v>3.5</v>
      </c>
      <c r="E123" s="231"/>
      <c r="F123" s="238"/>
      <c r="G123" s="231"/>
      <c r="H123" s="238">
        <f>D123*F123</f>
        <v>0</v>
      </c>
    </row>
    <row r="124" spans="1:8">
      <c r="A124" s="200"/>
      <c r="B124" s="201"/>
      <c r="C124" s="201"/>
      <c r="D124" s="202"/>
      <c r="E124" s="196"/>
      <c r="F124" s="197"/>
      <c r="G124" s="196"/>
      <c r="H124" s="198"/>
    </row>
    <row r="125" spans="1:8" ht="51">
      <c r="A125" s="244" t="s">
        <v>317</v>
      </c>
      <c r="B125" s="245" t="s">
        <v>366</v>
      </c>
      <c r="C125" s="237" t="s">
        <v>16</v>
      </c>
      <c r="D125" s="202">
        <v>1</v>
      </c>
      <c r="E125" s="231"/>
      <c r="F125" s="238"/>
      <c r="G125" s="231"/>
      <c r="H125" s="238">
        <f>D125*F125</f>
        <v>0</v>
      </c>
    </row>
    <row r="126" spans="1:8">
      <c r="A126" s="200"/>
      <c r="B126" s="201"/>
      <c r="C126" s="201"/>
      <c r="D126" s="202"/>
      <c r="E126" s="196"/>
      <c r="F126" s="197"/>
      <c r="G126" s="196"/>
      <c r="H126" s="198"/>
    </row>
    <row r="127" spans="1:8">
      <c r="A127" s="230" t="s">
        <v>362</v>
      </c>
      <c r="B127" s="231" t="s">
        <v>367</v>
      </c>
      <c r="C127" s="259"/>
      <c r="D127" s="227"/>
      <c r="E127" s="228"/>
      <c r="F127" s="260"/>
      <c r="G127" s="228"/>
      <c r="H127" s="207">
        <f>SUM(H120:H125)</f>
        <v>0</v>
      </c>
    </row>
    <row r="128" spans="1:8">
      <c r="A128" s="251"/>
      <c r="B128" s="231"/>
      <c r="C128" s="262"/>
      <c r="D128" s="192"/>
      <c r="E128" s="203"/>
      <c r="F128" s="263"/>
      <c r="G128" s="203"/>
      <c r="H128" s="282"/>
    </row>
    <row r="129" spans="1:8">
      <c r="A129" s="264" t="s">
        <v>360</v>
      </c>
      <c r="B129" s="281" t="s">
        <v>368</v>
      </c>
      <c r="C129" s="265"/>
      <c r="D129" s="266"/>
      <c r="E129" s="267"/>
      <c r="F129" s="268"/>
      <c r="G129" s="213"/>
      <c r="H129" s="207">
        <f>SUM(H127)</f>
        <v>0</v>
      </c>
    </row>
    <row r="130" spans="1:8">
      <c r="A130" s="200"/>
      <c r="B130" s="226"/>
      <c r="C130" s="226"/>
      <c r="D130" s="227"/>
      <c r="E130" s="228"/>
      <c r="F130" s="229"/>
      <c r="G130" s="228"/>
      <c r="H130" s="205"/>
    </row>
    <row r="131" spans="1:8">
      <c r="A131" s="200"/>
      <c r="B131" s="226"/>
      <c r="C131" s="226"/>
      <c r="D131" s="227"/>
      <c r="E131" s="228"/>
      <c r="F131" s="229"/>
      <c r="G131" s="228"/>
      <c r="H131" s="205"/>
    </row>
    <row r="132" spans="1:8">
      <c r="A132" s="230" t="s">
        <v>297</v>
      </c>
      <c r="B132" s="258" t="s">
        <v>369</v>
      </c>
      <c r="C132" s="258"/>
      <c r="D132" s="283"/>
      <c r="E132" s="258"/>
      <c r="F132" s="284"/>
      <c r="G132" s="258"/>
      <c r="H132" s="234"/>
    </row>
    <row r="133" spans="1:8">
      <c r="A133" s="200"/>
      <c r="B133" s="201"/>
      <c r="C133" s="201"/>
      <c r="D133" s="202"/>
      <c r="E133" s="196"/>
      <c r="F133" s="197"/>
      <c r="G133" s="196"/>
      <c r="H133" s="198"/>
    </row>
    <row r="134" spans="1:8">
      <c r="A134" s="225" t="s">
        <v>370</v>
      </c>
      <c r="B134" s="231" t="s">
        <v>371</v>
      </c>
      <c r="C134" s="226"/>
      <c r="D134" s="227"/>
      <c r="E134" s="228"/>
      <c r="F134" s="229"/>
      <c r="G134" s="228"/>
      <c r="H134" s="205"/>
    </row>
    <row r="135" spans="1:8">
      <c r="A135" s="200"/>
      <c r="B135" s="201"/>
      <c r="C135" s="201"/>
      <c r="D135" s="202"/>
      <c r="E135" s="196"/>
      <c r="F135" s="197"/>
      <c r="G135" s="196"/>
      <c r="H135" s="198"/>
    </row>
    <row r="136" spans="1:8">
      <c r="A136" s="261"/>
      <c r="B136" s="236"/>
      <c r="C136" s="237"/>
      <c r="D136" s="232"/>
      <c r="E136" s="231"/>
      <c r="F136" s="277"/>
      <c r="G136" s="231"/>
      <c r="H136" s="234"/>
    </row>
    <row r="137" spans="1:8" ht="38.25">
      <c r="A137" s="244" t="s">
        <v>311</v>
      </c>
      <c r="B137" s="245" t="s">
        <v>372</v>
      </c>
      <c r="C137" s="237" t="s">
        <v>313</v>
      </c>
      <c r="D137" s="202">
        <v>115</v>
      </c>
      <c r="E137" s="231"/>
      <c r="F137" s="238"/>
      <c r="G137" s="231"/>
      <c r="H137" s="238">
        <f>D137*F137</f>
        <v>0</v>
      </c>
    </row>
    <row r="138" spans="1:8">
      <c r="A138" s="244"/>
      <c r="B138" s="278"/>
      <c r="C138" s="247"/>
      <c r="D138" s="279"/>
      <c r="E138" s="231"/>
      <c r="F138" s="277"/>
      <c r="G138" s="231"/>
      <c r="H138" s="234"/>
    </row>
    <row r="139" spans="1:8" ht="38.25">
      <c r="A139" s="244" t="s">
        <v>314</v>
      </c>
      <c r="B139" s="245" t="s">
        <v>373</v>
      </c>
      <c r="C139" s="237" t="s">
        <v>313</v>
      </c>
      <c r="D139" s="202">
        <v>405</v>
      </c>
      <c r="E139" s="231"/>
      <c r="F139" s="238"/>
      <c r="G139" s="231"/>
      <c r="H139" s="238">
        <f>D139*F139</f>
        <v>0</v>
      </c>
    </row>
    <row r="140" spans="1:8">
      <c r="A140" s="244"/>
      <c r="B140" s="278"/>
      <c r="C140" s="247"/>
      <c r="D140" s="279"/>
      <c r="E140" s="231"/>
      <c r="F140" s="277"/>
      <c r="G140" s="231"/>
      <c r="H140" s="234"/>
    </row>
    <row r="141" spans="1:8" ht="25.5">
      <c r="A141" s="244" t="s">
        <v>317</v>
      </c>
      <c r="B141" s="245" t="s">
        <v>374</v>
      </c>
      <c r="C141" s="237" t="s">
        <v>313</v>
      </c>
      <c r="D141" s="202">
        <v>350</v>
      </c>
      <c r="E141" s="231"/>
      <c r="F141" s="238"/>
      <c r="G141" s="231"/>
      <c r="H141" s="238">
        <f>D141*F141</f>
        <v>0</v>
      </c>
    </row>
    <row r="142" spans="1:8">
      <c r="A142" s="244"/>
      <c r="B142" s="278"/>
      <c r="C142" s="247"/>
      <c r="D142" s="279"/>
      <c r="E142" s="231"/>
      <c r="F142" s="277"/>
      <c r="G142" s="231"/>
      <c r="H142" s="234"/>
    </row>
    <row r="143" spans="1:8" ht="114.75">
      <c r="A143" s="244" t="s">
        <v>375</v>
      </c>
      <c r="B143" s="236" t="s">
        <v>376</v>
      </c>
      <c r="C143" s="237" t="s">
        <v>16</v>
      </c>
      <c r="D143" s="202">
        <v>10</v>
      </c>
      <c r="E143" s="231"/>
      <c r="F143" s="238"/>
      <c r="G143" s="231"/>
      <c r="H143" s="238">
        <f>D143*F143</f>
        <v>0</v>
      </c>
    </row>
    <row r="144" spans="1:8">
      <c r="A144" s="244"/>
      <c r="B144" s="278"/>
      <c r="C144" s="247"/>
      <c r="D144" s="279"/>
      <c r="E144" s="231"/>
      <c r="F144" s="277"/>
      <c r="G144" s="231"/>
      <c r="H144" s="234"/>
    </row>
    <row r="145" spans="1:8" ht="38.25">
      <c r="A145" s="244" t="s">
        <v>377</v>
      </c>
      <c r="B145" s="236" t="s">
        <v>378</v>
      </c>
      <c r="C145" s="237" t="s">
        <v>16</v>
      </c>
      <c r="D145" s="202">
        <v>10</v>
      </c>
      <c r="E145" s="231"/>
      <c r="F145" s="238"/>
      <c r="G145" s="231"/>
      <c r="H145" s="238">
        <f>D145*F145</f>
        <v>0</v>
      </c>
    </row>
    <row r="146" spans="1:8">
      <c r="A146" s="244"/>
      <c r="B146" s="278"/>
      <c r="C146" s="247"/>
      <c r="D146" s="279"/>
      <c r="E146" s="231"/>
      <c r="F146" s="277"/>
      <c r="G146" s="231"/>
      <c r="H146" s="234"/>
    </row>
    <row r="147" spans="1:8" ht="25.5">
      <c r="A147" s="244" t="s">
        <v>379</v>
      </c>
      <c r="B147" s="236" t="s">
        <v>380</v>
      </c>
      <c r="C147" s="237" t="s">
        <v>16</v>
      </c>
      <c r="D147" s="202">
        <v>2</v>
      </c>
      <c r="E147" s="231"/>
      <c r="F147" s="238"/>
      <c r="G147" s="231"/>
      <c r="H147" s="238">
        <f>D147*F147</f>
        <v>0</v>
      </c>
    </row>
    <row r="148" spans="1:8">
      <c r="A148" s="244"/>
      <c r="B148" s="236"/>
      <c r="C148" s="237"/>
      <c r="D148" s="202"/>
      <c r="E148" s="231"/>
      <c r="F148" s="238"/>
      <c r="G148" s="231"/>
      <c r="H148" s="238"/>
    </row>
    <row r="149" spans="1:8" ht="408">
      <c r="A149" s="244" t="s">
        <v>381</v>
      </c>
      <c r="B149" s="285" t="s">
        <v>382</v>
      </c>
      <c r="C149" s="237" t="s">
        <v>16</v>
      </c>
      <c r="D149" s="202">
        <v>1</v>
      </c>
      <c r="E149" s="231"/>
      <c r="F149" s="238"/>
      <c r="G149" s="231"/>
      <c r="H149" s="238">
        <f>D149*F149</f>
        <v>0</v>
      </c>
    </row>
    <row r="150" spans="1:8" ht="127.5">
      <c r="A150" s="244"/>
      <c r="B150" s="285" t="s">
        <v>383</v>
      </c>
      <c r="C150" s="237"/>
      <c r="D150" s="202"/>
      <c r="E150" s="231"/>
      <c r="F150" s="238"/>
      <c r="G150" s="231"/>
      <c r="H150" s="238"/>
    </row>
    <row r="151" spans="1:8">
      <c r="A151" s="244"/>
      <c r="B151" s="236"/>
      <c r="C151" s="237"/>
      <c r="D151" s="232"/>
      <c r="E151" s="231"/>
      <c r="F151" s="277"/>
      <c r="G151" s="231"/>
      <c r="H151" s="234"/>
    </row>
    <row r="152" spans="1:8" ht="369.75">
      <c r="A152" s="244" t="s">
        <v>384</v>
      </c>
      <c r="B152" s="236" t="s">
        <v>385</v>
      </c>
      <c r="C152" s="237" t="s">
        <v>16</v>
      </c>
      <c r="D152" s="202">
        <v>7</v>
      </c>
      <c r="E152" s="231"/>
      <c r="F152" s="238"/>
      <c r="G152" s="231"/>
      <c r="H152" s="238">
        <f>D152*F152</f>
        <v>0</v>
      </c>
    </row>
    <row r="153" spans="1:8" ht="165.75">
      <c r="A153" s="244"/>
      <c r="B153" s="286" t="s">
        <v>386</v>
      </c>
      <c r="C153" s="247"/>
      <c r="D153" s="279"/>
      <c r="E153" s="231"/>
      <c r="F153" s="277"/>
      <c r="G153" s="231"/>
      <c r="H153" s="234"/>
    </row>
    <row r="154" spans="1:8">
      <c r="A154" s="244"/>
      <c r="B154" s="286"/>
      <c r="C154" s="247"/>
      <c r="D154" s="279"/>
      <c r="E154" s="231"/>
      <c r="F154" s="277"/>
      <c r="G154" s="231"/>
      <c r="H154" s="234"/>
    </row>
    <row r="155" spans="1:8" ht="369.75">
      <c r="A155" s="244" t="s">
        <v>387</v>
      </c>
      <c r="B155" s="236" t="s">
        <v>388</v>
      </c>
      <c r="C155" s="237" t="s">
        <v>16</v>
      </c>
      <c r="D155" s="202">
        <v>6</v>
      </c>
      <c r="E155" s="231"/>
      <c r="F155" s="238"/>
      <c r="G155" s="231"/>
      <c r="H155" s="238">
        <f>D155*F155</f>
        <v>0</v>
      </c>
    </row>
    <row r="156" spans="1:8" ht="153">
      <c r="A156" s="244"/>
      <c r="B156" s="286" t="s">
        <v>389</v>
      </c>
      <c r="C156" s="247"/>
      <c r="D156" s="279"/>
      <c r="E156" s="231"/>
      <c r="F156" s="277"/>
      <c r="G156" s="231"/>
      <c r="H156" s="234"/>
    </row>
    <row r="157" spans="1:8">
      <c r="A157" s="244"/>
      <c r="B157" s="286"/>
      <c r="C157" s="247"/>
      <c r="D157" s="279"/>
      <c r="E157" s="231"/>
      <c r="F157" s="277"/>
      <c r="G157" s="231"/>
      <c r="H157" s="234"/>
    </row>
    <row r="158" spans="1:8" ht="25.5">
      <c r="A158" s="244" t="s">
        <v>390</v>
      </c>
      <c r="B158" s="236" t="s">
        <v>391</v>
      </c>
      <c r="C158" s="237" t="s">
        <v>313</v>
      </c>
      <c r="D158" s="202">
        <v>365</v>
      </c>
      <c r="E158" s="231"/>
      <c r="F158" s="238"/>
      <c r="G158" s="231"/>
      <c r="H158" s="238">
        <f>D158*F158</f>
        <v>0</v>
      </c>
    </row>
    <row r="159" spans="1:8">
      <c r="A159" s="244"/>
      <c r="B159" s="236"/>
      <c r="C159" s="237"/>
      <c r="D159" s="232"/>
      <c r="E159" s="231"/>
      <c r="F159" s="277"/>
      <c r="G159" s="231"/>
      <c r="H159" s="234"/>
    </row>
    <row r="160" spans="1:8" ht="38.25">
      <c r="A160" s="244" t="s">
        <v>392</v>
      </c>
      <c r="B160" s="236" t="s">
        <v>393</v>
      </c>
      <c r="C160" s="237" t="s">
        <v>16</v>
      </c>
      <c r="D160" s="202">
        <v>12</v>
      </c>
      <c r="E160" s="231"/>
      <c r="F160" s="238"/>
      <c r="G160" s="231"/>
      <c r="H160" s="238">
        <f>D160*F160</f>
        <v>0</v>
      </c>
    </row>
    <row r="161" spans="1:8">
      <c r="A161" s="244"/>
      <c r="B161" s="278"/>
      <c r="C161" s="247"/>
      <c r="D161" s="279"/>
      <c r="E161" s="231"/>
      <c r="F161" s="277"/>
      <c r="G161" s="231"/>
      <c r="H161" s="234"/>
    </row>
    <row r="162" spans="1:8" ht="165.75">
      <c r="A162" s="244" t="s">
        <v>394</v>
      </c>
      <c r="B162" s="287" t="s">
        <v>395</v>
      </c>
      <c r="C162" s="237" t="s">
        <v>396</v>
      </c>
      <c r="D162" s="202">
        <v>1</v>
      </c>
      <c r="E162" s="231"/>
      <c r="F162" s="238"/>
      <c r="G162" s="231"/>
      <c r="H162" s="238">
        <f>D162*F162</f>
        <v>0</v>
      </c>
    </row>
    <row r="163" spans="1:8" ht="114.75">
      <c r="A163" s="244"/>
      <c r="B163" s="286" t="s">
        <v>397</v>
      </c>
      <c r="C163" s="288" t="s">
        <v>396</v>
      </c>
      <c r="D163" s="202">
        <v>1</v>
      </c>
      <c r="E163" s="231"/>
      <c r="F163" s="238"/>
      <c r="G163" s="231"/>
      <c r="H163" s="238"/>
    </row>
    <row r="164" spans="1:8">
      <c r="A164" s="244"/>
      <c r="B164" s="289" t="s">
        <v>398</v>
      </c>
      <c r="C164" s="288" t="s">
        <v>16</v>
      </c>
      <c r="D164" s="202">
        <v>1</v>
      </c>
      <c r="E164" s="231"/>
      <c r="F164" s="238"/>
      <c r="G164" s="231"/>
      <c r="H164" s="238"/>
    </row>
    <row r="165" spans="1:8">
      <c r="A165" s="244"/>
      <c r="B165" s="289" t="s">
        <v>399</v>
      </c>
      <c r="C165" s="288" t="s">
        <v>16</v>
      </c>
      <c r="D165" s="202">
        <v>1</v>
      </c>
      <c r="E165" s="231"/>
      <c r="F165" s="238"/>
      <c r="G165" s="231"/>
      <c r="H165" s="238"/>
    </row>
    <row r="166" spans="1:8" ht="24">
      <c r="A166" s="244"/>
      <c r="B166" s="289" t="s">
        <v>400</v>
      </c>
      <c r="C166" s="288" t="s">
        <v>16</v>
      </c>
      <c r="D166" s="202">
        <v>2</v>
      </c>
      <c r="E166" s="231"/>
      <c r="F166" s="238"/>
      <c r="G166" s="231"/>
      <c r="H166" s="238"/>
    </row>
    <row r="167" spans="1:8">
      <c r="A167" s="244"/>
      <c r="B167" s="289" t="s">
        <v>401</v>
      </c>
      <c r="C167" s="288" t="s">
        <v>16</v>
      </c>
      <c r="D167" s="202">
        <v>1</v>
      </c>
      <c r="E167" s="231"/>
      <c r="F167" s="238"/>
      <c r="G167" s="231"/>
      <c r="H167" s="238"/>
    </row>
    <row r="168" spans="1:8">
      <c r="A168" s="244"/>
      <c r="B168" s="289" t="s">
        <v>402</v>
      </c>
      <c r="C168" s="288" t="s">
        <v>16</v>
      </c>
      <c r="D168" s="202">
        <v>1</v>
      </c>
      <c r="E168" s="231"/>
      <c r="F168" s="238"/>
      <c r="G168" s="231"/>
      <c r="H168" s="238"/>
    </row>
    <row r="169" spans="1:8">
      <c r="A169" s="244"/>
      <c r="B169" s="289" t="s">
        <v>403</v>
      </c>
      <c r="C169" s="288" t="s">
        <v>16</v>
      </c>
      <c r="D169" s="202">
        <v>1</v>
      </c>
      <c r="E169" s="231"/>
      <c r="F169" s="238"/>
      <c r="G169" s="231"/>
      <c r="H169" s="238"/>
    </row>
    <row r="170" spans="1:8">
      <c r="A170" s="290"/>
      <c r="B170" s="286" t="s">
        <v>404</v>
      </c>
      <c r="C170" s="236" t="s">
        <v>16</v>
      </c>
      <c r="D170" s="254">
        <v>2</v>
      </c>
      <c r="E170" s="255"/>
      <c r="F170" s="291"/>
      <c r="G170" s="255"/>
      <c r="H170" s="292"/>
    </row>
    <row r="171" spans="1:8">
      <c r="A171" s="290"/>
      <c r="B171" s="286" t="s">
        <v>405</v>
      </c>
      <c r="C171" s="236" t="s">
        <v>16</v>
      </c>
      <c r="D171" s="254">
        <v>4</v>
      </c>
      <c r="E171" s="255"/>
      <c r="F171" s="291"/>
      <c r="G171" s="255"/>
      <c r="H171" s="292"/>
    </row>
    <row r="172" spans="1:8">
      <c r="A172" s="290"/>
      <c r="B172" s="286" t="s">
        <v>406</v>
      </c>
      <c r="C172" s="236" t="s">
        <v>16</v>
      </c>
      <c r="D172" s="254">
        <v>1</v>
      </c>
      <c r="E172" s="255"/>
      <c r="F172" s="291"/>
      <c r="G172" s="255"/>
      <c r="H172" s="292"/>
    </row>
    <row r="173" spans="1:8">
      <c r="A173" s="290"/>
      <c r="B173" s="286" t="s">
        <v>407</v>
      </c>
      <c r="C173" s="236" t="s">
        <v>16</v>
      </c>
      <c r="D173" s="254">
        <v>1</v>
      </c>
      <c r="E173" s="255"/>
      <c r="F173" s="291"/>
      <c r="G173" s="255"/>
      <c r="H173" s="292"/>
    </row>
    <row r="174" spans="1:8">
      <c r="A174" s="290"/>
      <c r="B174" s="286" t="s">
        <v>408</v>
      </c>
      <c r="C174" s="236" t="s">
        <v>16</v>
      </c>
      <c r="D174" s="254">
        <v>2</v>
      </c>
      <c r="E174" s="255"/>
      <c r="F174" s="291"/>
      <c r="G174" s="255"/>
      <c r="H174" s="292"/>
    </row>
    <row r="175" spans="1:8">
      <c r="A175" s="290"/>
      <c r="B175" s="286" t="s">
        <v>409</v>
      </c>
      <c r="C175" s="236" t="s">
        <v>16</v>
      </c>
      <c r="D175" s="254">
        <v>1</v>
      </c>
      <c r="E175" s="255"/>
      <c r="F175" s="291"/>
      <c r="G175" s="255"/>
      <c r="H175" s="292"/>
    </row>
    <row r="176" spans="1:8">
      <c r="A176" s="290"/>
      <c r="B176" s="286" t="s">
        <v>410</v>
      </c>
      <c r="C176" s="236" t="s">
        <v>16</v>
      </c>
      <c r="D176" s="254">
        <v>2</v>
      </c>
      <c r="E176" s="255"/>
      <c r="F176" s="291"/>
      <c r="G176" s="255"/>
      <c r="H176" s="292"/>
    </row>
    <row r="177" spans="1:8">
      <c r="A177" s="290"/>
      <c r="B177" s="286" t="s">
        <v>411</v>
      </c>
      <c r="C177" s="236" t="s">
        <v>16</v>
      </c>
      <c r="D177" s="254">
        <v>1</v>
      </c>
      <c r="E177" s="255"/>
      <c r="F177" s="291"/>
      <c r="G177" s="255"/>
      <c r="H177" s="292"/>
    </row>
    <row r="178" spans="1:8" ht="24">
      <c r="A178" s="244"/>
      <c r="B178" s="289" t="s">
        <v>412</v>
      </c>
      <c r="C178" s="288" t="s">
        <v>16</v>
      </c>
      <c r="D178" s="202">
        <v>1</v>
      </c>
      <c r="E178" s="231"/>
      <c r="F178" s="238"/>
      <c r="G178" s="231"/>
      <c r="H178" s="238"/>
    </row>
    <row r="179" spans="1:8" ht="24">
      <c r="A179" s="244"/>
      <c r="B179" s="289" t="s">
        <v>413</v>
      </c>
      <c r="C179" s="288" t="s">
        <v>16</v>
      </c>
      <c r="D179" s="202">
        <v>1</v>
      </c>
      <c r="E179" s="231"/>
      <c r="F179" s="238"/>
      <c r="G179" s="231"/>
      <c r="H179" s="238"/>
    </row>
    <row r="180" spans="1:8" ht="36">
      <c r="A180" s="244"/>
      <c r="B180" s="289" t="s">
        <v>414</v>
      </c>
      <c r="C180" s="288" t="s">
        <v>16</v>
      </c>
      <c r="D180" s="202">
        <v>1</v>
      </c>
      <c r="E180" s="231"/>
      <c r="F180" s="238"/>
      <c r="G180" s="231"/>
      <c r="H180" s="238"/>
    </row>
    <row r="181" spans="1:8">
      <c r="A181" s="244"/>
      <c r="B181" s="289" t="s">
        <v>415</v>
      </c>
      <c r="C181" s="288" t="s">
        <v>16</v>
      </c>
      <c r="D181" s="202">
        <v>1</v>
      </c>
      <c r="E181" s="231"/>
      <c r="F181" s="238"/>
      <c r="G181" s="231"/>
      <c r="H181" s="238"/>
    </row>
    <row r="182" spans="1:8">
      <c r="A182" s="244"/>
      <c r="B182" s="289" t="s">
        <v>416</v>
      </c>
      <c r="C182" s="288" t="s">
        <v>16</v>
      </c>
      <c r="D182" s="202">
        <v>6</v>
      </c>
      <c r="E182" s="231"/>
      <c r="F182" s="238"/>
      <c r="G182" s="231"/>
      <c r="H182" s="238"/>
    </row>
    <row r="183" spans="1:8">
      <c r="A183" s="244"/>
      <c r="B183" s="289" t="s">
        <v>417</v>
      </c>
      <c r="C183" s="288" t="s">
        <v>16</v>
      </c>
      <c r="D183" s="202">
        <v>2</v>
      </c>
      <c r="E183" s="231"/>
      <c r="F183" s="238"/>
      <c r="G183" s="231"/>
      <c r="H183" s="238"/>
    </row>
    <row r="184" spans="1:8">
      <c r="A184" s="244"/>
      <c r="B184" s="289" t="s">
        <v>418</v>
      </c>
      <c r="C184" s="288" t="s">
        <v>16</v>
      </c>
      <c r="D184" s="202">
        <v>1</v>
      </c>
      <c r="E184" s="231"/>
      <c r="F184" s="238"/>
      <c r="G184" s="231"/>
      <c r="H184" s="238"/>
    </row>
    <row r="185" spans="1:8">
      <c r="A185" s="244"/>
      <c r="B185" s="289" t="s">
        <v>419</v>
      </c>
      <c r="C185" s="288" t="s">
        <v>396</v>
      </c>
      <c r="D185" s="202">
        <v>1</v>
      </c>
      <c r="E185" s="231"/>
      <c r="F185" s="238"/>
      <c r="G185" s="231"/>
      <c r="H185" s="238"/>
    </row>
    <row r="186" spans="1:8">
      <c r="A186" s="244"/>
      <c r="B186" s="289" t="s">
        <v>420</v>
      </c>
      <c r="C186" s="288" t="s">
        <v>396</v>
      </c>
      <c r="D186" s="202">
        <v>1</v>
      </c>
      <c r="E186" s="231"/>
      <c r="F186" s="238"/>
      <c r="G186" s="231"/>
      <c r="H186" s="238"/>
    </row>
    <row r="187" spans="1:8" ht="24">
      <c r="A187" s="244"/>
      <c r="B187" s="293" t="s">
        <v>421</v>
      </c>
      <c r="C187" s="288" t="s">
        <v>396</v>
      </c>
      <c r="D187" s="202">
        <v>1</v>
      </c>
      <c r="E187" s="231"/>
      <c r="F187" s="238"/>
      <c r="G187" s="231"/>
      <c r="H187" s="238"/>
    </row>
    <row r="188" spans="1:8">
      <c r="A188" s="244"/>
      <c r="B188" s="278"/>
      <c r="C188" s="247"/>
      <c r="D188" s="279"/>
      <c r="E188" s="231"/>
      <c r="F188" s="277"/>
      <c r="G188" s="231"/>
      <c r="H188" s="234"/>
    </row>
    <row r="189" spans="1:8" ht="25.5">
      <c r="A189" s="244" t="s">
        <v>422</v>
      </c>
      <c r="B189" s="236" t="s">
        <v>423</v>
      </c>
      <c r="C189" s="237" t="s">
        <v>16</v>
      </c>
      <c r="D189" s="202">
        <v>10</v>
      </c>
      <c r="E189" s="231"/>
      <c r="F189" s="238"/>
      <c r="G189" s="231"/>
      <c r="H189" s="238">
        <f>D189*F189</f>
        <v>0</v>
      </c>
    </row>
    <row r="190" spans="1:8">
      <c r="A190" s="244"/>
      <c r="B190" s="236"/>
      <c r="C190" s="237"/>
      <c r="D190" s="232"/>
      <c r="E190" s="231"/>
      <c r="F190" s="277"/>
      <c r="G190" s="231"/>
      <c r="H190" s="234"/>
    </row>
    <row r="191" spans="1:8" ht="25.5">
      <c r="A191" s="244" t="s">
        <v>424</v>
      </c>
      <c r="B191" s="236" t="s">
        <v>425</v>
      </c>
      <c r="C191" s="237" t="s">
        <v>16</v>
      </c>
      <c r="D191" s="202">
        <v>360</v>
      </c>
      <c r="E191" s="231"/>
      <c r="F191" s="238"/>
      <c r="G191" s="231"/>
      <c r="H191" s="238">
        <f>D191*F191</f>
        <v>0</v>
      </c>
    </row>
    <row r="192" spans="1:8">
      <c r="A192" s="244"/>
      <c r="B192" s="278"/>
      <c r="C192" s="247"/>
      <c r="D192" s="279"/>
      <c r="E192" s="231"/>
      <c r="F192" s="277"/>
      <c r="G192" s="231"/>
      <c r="H192" s="234"/>
    </row>
    <row r="193" spans="1:8" ht="25.5">
      <c r="A193" s="244" t="s">
        <v>426</v>
      </c>
      <c r="B193" s="236" t="s">
        <v>427</v>
      </c>
      <c r="C193" s="237" t="s">
        <v>16</v>
      </c>
      <c r="D193" s="202">
        <v>1</v>
      </c>
      <c r="E193" s="231"/>
      <c r="F193" s="238"/>
      <c r="G193" s="231"/>
      <c r="H193" s="238">
        <f>D193*F193</f>
        <v>0</v>
      </c>
    </row>
    <row r="194" spans="1:8">
      <c r="A194" s="244"/>
      <c r="B194" s="236"/>
      <c r="C194" s="237"/>
      <c r="D194" s="232"/>
      <c r="E194" s="231"/>
      <c r="F194" s="277"/>
      <c r="G194" s="231"/>
      <c r="H194" s="234"/>
    </row>
    <row r="195" spans="1:8" ht="25.5">
      <c r="A195" s="244" t="s">
        <v>428</v>
      </c>
      <c r="B195" s="236" t="s">
        <v>429</v>
      </c>
      <c r="C195" s="237" t="s">
        <v>16</v>
      </c>
      <c r="D195" s="202">
        <v>1</v>
      </c>
      <c r="E195" s="231"/>
      <c r="F195" s="238"/>
      <c r="G195" s="231"/>
      <c r="H195" s="238">
        <f>D195*F195</f>
        <v>0</v>
      </c>
    </row>
    <row r="196" spans="1:8">
      <c r="A196" s="261"/>
      <c r="B196" s="278"/>
      <c r="C196" s="247"/>
      <c r="D196" s="279"/>
      <c r="E196" s="231"/>
      <c r="F196" s="277"/>
      <c r="G196" s="231"/>
      <c r="H196" s="234"/>
    </row>
    <row r="197" spans="1:8">
      <c r="A197" s="230" t="s">
        <v>370</v>
      </c>
      <c r="B197" s="231" t="s">
        <v>430</v>
      </c>
      <c r="C197" s="259"/>
      <c r="D197" s="227"/>
      <c r="E197" s="228"/>
      <c r="F197" s="260"/>
      <c r="G197" s="228"/>
      <c r="H197" s="207">
        <f>SUM(H137:H195)</f>
        <v>0</v>
      </c>
    </row>
    <row r="198" spans="1:8">
      <c r="A198" s="251"/>
      <c r="B198" s="252"/>
      <c r="C198" s="253"/>
      <c r="D198" s="254"/>
      <c r="E198" s="255"/>
      <c r="F198" s="256"/>
      <c r="G198" s="255"/>
      <c r="H198" s="257"/>
    </row>
    <row r="199" spans="1:8">
      <c r="A199" s="230" t="s">
        <v>431</v>
      </c>
      <c r="B199" s="258" t="s">
        <v>432</v>
      </c>
      <c r="C199" s="258"/>
      <c r="D199" s="283"/>
      <c r="E199" s="258"/>
      <c r="F199" s="284"/>
      <c r="G199" s="258"/>
      <c r="H199" s="234"/>
    </row>
    <row r="200" spans="1:8">
      <c r="A200" s="261"/>
      <c r="B200" s="278"/>
      <c r="C200" s="247"/>
      <c r="D200" s="279"/>
      <c r="E200" s="231"/>
      <c r="F200" s="277"/>
      <c r="G200" s="231"/>
      <c r="H200" s="234"/>
    </row>
    <row r="201" spans="1:8">
      <c r="A201" s="230" t="s">
        <v>431</v>
      </c>
      <c r="B201" s="231" t="s">
        <v>433</v>
      </c>
      <c r="C201" s="259"/>
      <c r="D201" s="227"/>
      <c r="E201" s="228"/>
      <c r="F201" s="260"/>
      <c r="G201" s="228"/>
      <c r="H201" s="207">
        <v>0</v>
      </c>
    </row>
    <row r="202" spans="1:8">
      <c r="A202" s="261"/>
      <c r="B202" s="278"/>
      <c r="C202" s="247"/>
      <c r="D202" s="279"/>
      <c r="E202" s="231"/>
      <c r="F202" s="277"/>
      <c r="G202" s="231"/>
      <c r="H202" s="234"/>
    </row>
    <row r="203" spans="1:8">
      <c r="A203" s="230" t="s">
        <v>434</v>
      </c>
      <c r="B203" s="258" t="s">
        <v>435</v>
      </c>
      <c r="C203" s="258"/>
      <c r="D203" s="283"/>
      <c r="E203" s="258"/>
      <c r="F203" s="284"/>
      <c r="G203" s="258"/>
      <c r="H203" s="234"/>
    </row>
    <row r="204" spans="1:8">
      <c r="A204" s="261"/>
      <c r="B204" s="236"/>
      <c r="C204" s="237"/>
      <c r="D204" s="232"/>
      <c r="E204" s="231"/>
      <c r="F204" s="277"/>
      <c r="G204" s="231"/>
      <c r="H204" s="234"/>
    </row>
    <row r="205" spans="1:8" ht="38.25">
      <c r="A205" s="244" t="s">
        <v>311</v>
      </c>
      <c r="B205" s="245" t="s">
        <v>436</v>
      </c>
      <c r="C205" s="237" t="s">
        <v>396</v>
      </c>
      <c r="D205" s="202">
        <v>1</v>
      </c>
      <c r="E205" s="231"/>
      <c r="F205" s="238"/>
      <c r="G205" s="231"/>
      <c r="H205" s="238">
        <f>D205*F205</f>
        <v>0</v>
      </c>
    </row>
    <row r="206" spans="1:8">
      <c r="A206" s="261"/>
      <c r="B206" s="236"/>
      <c r="C206" s="237"/>
      <c r="D206" s="232"/>
      <c r="E206" s="231"/>
      <c r="F206" s="277"/>
      <c r="G206" s="231"/>
      <c r="H206" s="234"/>
    </row>
    <row r="207" spans="1:8">
      <c r="A207" s="244" t="s">
        <v>314</v>
      </c>
      <c r="B207" s="245" t="s">
        <v>437</v>
      </c>
      <c r="C207" s="247" t="s">
        <v>396</v>
      </c>
      <c r="D207" s="248">
        <v>1</v>
      </c>
      <c r="E207" s="258"/>
      <c r="F207" s="250"/>
      <c r="G207" s="258"/>
      <c r="H207" s="250">
        <f>D207*F207</f>
        <v>0</v>
      </c>
    </row>
    <row r="208" spans="1:8">
      <c r="A208" s="261"/>
      <c r="B208" s="278"/>
      <c r="C208" s="247"/>
      <c r="D208" s="279"/>
      <c r="E208" s="231"/>
      <c r="F208" s="277"/>
      <c r="G208" s="231"/>
      <c r="H208" s="234"/>
    </row>
    <row r="209" spans="1:8">
      <c r="A209" s="230" t="s">
        <v>434</v>
      </c>
      <c r="B209" s="231" t="s">
        <v>438</v>
      </c>
      <c r="C209" s="259"/>
      <c r="D209" s="227"/>
      <c r="E209" s="228"/>
      <c r="F209" s="260"/>
      <c r="G209" s="228"/>
      <c r="H209" s="207">
        <f>SUM(H205:H207)</f>
        <v>0</v>
      </c>
    </row>
    <row r="210" spans="1:8">
      <c r="A210" s="261"/>
      <c r="B210" s="278"/>
      <c r="C210" s="247"/>
      <c r="D210" s="279"/>
      <c r="E210" s="231"/>
      <c r="F210" s="277"/>
      <c r="G210" s="231"/>
      <c r="H210" s="234"/>
    </row>
    <row r="211" spans="1:8">
      <c r="A211" s="251"/>
      <c r="B211" s="231"/>
      <c r="C211" s="262"/>
      <c r="D211" s="192"/>
      <c r="E211" s="203"/>
      <c r="F211" s="263"/>
      <c r="G211" s="203"/>
      <c r="H211" s="275"/>
    </row>
    <row r="212" spans="1:8">
      <c r="A212" s="264" t="s">
        <v>439</v>
      </c>
      <c r="B212" s="281" t="s">
        <v>440</v>
      </c>
      <c r="C212" s="265"/>
      <c r="D212" s="266"/>
      <c r="E212" s="267"/>
      <c r="F212" s="268"/>
      <c r="G212" s="213"/>
      <c r="H212" s="207">
        <f>SUM(H209+H201+H197)</f>
        <v>0</v>
      </c>
    </row>
    <row r="213" spans="1:8">
      <c r="A213" s="200"/>
      <c r="B213" s="226"/>
      <c r="C213" s="226"/>
      <c r="D213" s="227"/>
      <c r="E213" s="228"/>
      <c r="F213" s="229"/>
      <c r="G213" s="228"/>
      <c r="H213" s="205"/>
    </row>
    <row r="214" spans="1:8">
      <c r="A214" s="200"/>
      <c r="B214" s="226"/>
      <c r="C214" s="226"/>
      <c r="D214" s="227"/>
      <c r="E214" s="228"/>
      <c r="F214" s="229"/>
      <c r="G214" s="228"/>
      <c r="H214" s="205"/>
    </row>
    <row r="215" spans="1:8">
      <c r="A215" s="200"/>
      <c r="B215" s="201"/>
      <c r="C215" s="201"/>
      <c r="D215" s="202"/>
      <c r="E215" s="196"/>
      <c r="F215" s="197"/>
      <c r="G215" s="196"/>
      <c r="H215" s="198"/>
    </row>
    <row r="216" spans="1:8">
      <c r="A216" s="200"/>
      <c r="B216" s="201"/>
      <c r="C216" s="201"/>
      <c r="D216" s="202"/>
      <c r="E216" s="196"/>
      <c r="F216" s="197"/>
      <c r="G216" s="196"/>
      <c r="H216" s="198"/>
    </row>
    <row r="217" spans="1:8">
      <c r="A217" s="200" t="s">
        <v>295</v>
      </c>
      <c r="B217" s="203" t="s">
        <v>296</v>
      </c>
      <c r="C217" s="203"/>
      <c r="D217" s="192"/>
      <c r="E217" s="203"/>
      <c r="F217" s="204"/>
      <c r="G217" s="203"/>
      <c r="H217" s="205"/>
    </row>
    <row r="218" spans="1:8">
      <c r="A218" s="200"/>
      <c r="B218" s="203"/>
      <c r="C218" s="203"/>
      <c r="D218" s="192"/>
      <c r="E218" s="203"/>
      <c r="F218" s="204"/>
      <c r="G218" s="203"/>
      <c r="H218" s="205"/>
    </row>
    <row r="219" spans="1:8">
      <c r="A219" s="200"/>
      <c r="B219" s="201"/>
      <c r="C219" s="201"/>
      <c r="D219" s="202"/>
      <c r="E219" s="196"/>
      <c r="F219" s="197"/>
      <c r="G219" s="196"/>
      <c r="H219" s="198"/>
    </row>
    <row r="220" spans="1:8">
      <c r="A220" s="230" t="s">
        <v>308</v>
      </c>
      <c r="B220" s="231" t="s">
        <v>7</v>
      </c>
      <c r="C220" s="206"/>
      <c r="D220" s="192"/>
      <c r="E220" s="203"/>
      <c r="F220" s="204"/>
      <c r="G220" s="203"/>
      <c r="H220" s="207">
        <f>SUM(H61)</f>
        <v>0</v>
      </c>
    </row>
    <row r="221" spans="1:8">
      <c r="A221" s="230" t="s">
        <v>326</v>
      </c>
      <c r="B221" s="231" t="s">
        <v>327</v>
      </c>
      <c r="C221" s="206"/>
      <c r="D221" s="192"/>
      <c r="E221" s="203"/>
      <c r="F221" s="204"/>
      <c r="G221" s="203"/>
      <c r="H221" s="207">
        <f>SUM(H92)</f>
        <v>0</v>
      </c>
    </row>
    <row r="222" spans="1:8">
      <c r="A222" s="225" t="s">
        <v>346</v>
      </c>
      <c r="B222" s="231" t="s">
        <v>359</v>
      </c>
      <c r="C222" s="226"/>
      <c r="D222" s="192"/>
      <c r="E222" s="203"/>
      <c r="F222" s="204"/>
      <c r="G222" s="203"/>
      <c r="H222" s="207">
        <f>SUM(H115)</f>
        <v>0</v>
      </c>
    </row>
    <row r="223" spans="1:8">
      <c r="A223" s="225" t="s">
        <v>360</v>
      </c>
      <c r="B223" s="231" t="s">
        <v>368</v>
      </c>
      <c r="C223" s="206"/>
      <c r="D223" s="192"/>
      <c r="E223" s="203"/>
      <c r="F223" s="204"/>
      <c r="G223" s="203"/>
      <c r="H223" s="207">
        <f>SUM(H129)</f>
        <v>0</v>
      </c>
    </row>
    <row r="224" spans="1:8">
      <c r="A224" s="200"/>
      <c r="B224" s="206"/>
      <c r="C224" s="206"/>
      <c r="D224" s="192"/>
      <c r="E224" s="203"/>
      <c r="F224" s="204"/>
      <c r="G224" s="203"/>
      <c r="H224" s="205"/>
    </row>
    <row r="225" spans="1:8">
      <c r="A225" s="264"/>
      <c r="B225" s="265" t="s">
        <v>441</v>
      </c>
      <c r="C225" s="265"/>
      <c r="D225" s="266"/>
      <c r="E225" s="267"/>
      <c r="F225" s="294"/>
      <c r="G225" s="267"/>
      <c r="H225" s="207">
        <f>SUM(H220:H223)</f>
        <v>0</v>
      </c>
    </row>
    <row r="226" spans="1:8">
      <c r="A226" s="200"/>
      <c r="B226" s="201"/>
      <c r="C226" s="201"/>
      <c r="D226" s="202"/>
      <c r="E226" s="196"/>
      <c r="F226" s="197"/>
      <c r="G226" s="196"/>
      <c r="H226" s="198"/>
    </row>
    <row r="227" spans="1:8">
      <c r="A227" s="200"/>
      <c r="B227" s="201"/>
      <c r="C227" s="201"/>
      <c r="D227" s="202"/>
      <c r="E227" s="196"/>
      <c r="F227" s="197"/>
      <c r="G227" s="196"/>
      <c r="H227" s="198"/>
    </row>
    <row r="228" spans="1:8">
      <c r="A228" s="200"/>
      <c r="B228" s="201"/>
      <c r="C228" s="201"/>
      <c r="D228" s="202"/>
      <c r="E228" s="196"/>
      <c r="F228" s="197"/>
      <c r="G228" s="196"/>
      <c r="H228" s="198"/>
    </row>
    <row r="229" spans="1:8">
      <c r="A229" s="200"/>
      <c r="B229" s="201"/>
      <c r="C229" s="201"/>
      <c r="D229" s="202"/>
      <c r="E229" s="196"/>
      <c r="F229" s="197"/>
      <c r="G229" s="196"/>
      <c r="H229" s="198"/>
    </row>
    <row r="230" spans="1:8">
      <c r="A230" s="200" t="s">
        <v>297</v>
      </c>
      <c r="B230" s="203" t="s">
        <v>298</v>
      </c>
      <c r="C230" s="203"/>
      <c r="D230" s="192"/>
      <c r="E230" s="203"/>
      <c r="F230" s="204"/>
      <c r="G230" s="203"/>
      <c r="H230" s="205"/>
    </row>
    <row r="231" spans="1:8">
      <c r="A231" s="200"/>
      <c r="B231" s="203"/>
      <c r="C231" s="203"/>
      <c r="D231" s="192"/>
      <c r="E231" s="203"/>
      <c r="F231" s="204"/>
      <c r="G231" s="203"/>
      <c r="H231" s="205"/>
    </row>
    <row r="232" spans="1:8">
      <c r="A232" s="200"/>
      <c r="B232" s="201"/>
      <c r="C232" s="201"/>
      <c r="D232" s="202"/>
      <c r="E232" s="196"/>
      <c r="F232" s="197"/>
      <c r="G232" s="196"/>
      <c r="H232" s="198"/>
    </row>
    <row r="233" spans="1:8">
      <c r="A233" s="230" t="s">
        <v>370</v>
      </c>
      <c r="B233" s="231" t="s">
        <v>371</v>
      </c>
      <c r="C233" s="206"/>
      <c r="D233" s="192"/>
      <c r="E233" s="203"/>
      <c r="F233" s="204"/>
      <c r="G233" s="203"/>
      <c r="H233" s="207">
        <f>SUM(H197)</f>
        <v>0</v>
      </c>
    </row>
    <row r="234" spans="1:8">
      <c r="A234" s="230" t="s">
        <v>431</v>
      </c>
      <c r="B234" s="231" t="s">
        <v>432</v>
      </c>
      <c r="C234" s="206"/>
      <c r="D234" s="192"/>
      <c r="E234" s="203"/>
      <c r="F234" s="204"/>
      <c r="G234" s="203"/>
      <c r="H234" s="207">
        <f>SUM(H201)</f>
        <v>0</v>
      </c>
    </row>
    <row r="235" spans="1:8">
      <c r="A235" s="230" t="s">
        <v>434</v>
      </c>
      <c r="B235" s="258" t="s">
        <v>435</v>
      </c>
      <c r="C235" s="206"/>
      <c r="D235" s="192"/>
      <c r="E235" s="203"/>
      <c r="F235" s="204"/>
      <c r="G235" s="203"/>
      <c r="H235" s="207">
        <f>SUM(H209)</f>
        <v>0</v>
      </c>
    </row>
    <row r="236" spans="1:8">
      <c r="A236" s="200"/>
      <c r="B236" s="206"/>
      <c r="C236" s="206"/>
      <c r="D236" s="192"/>
      <c r="E236" s="203"/>
      <c r="F236" s="204"/>
      <c r="G236" s="203"/>
      <c r="H236" s="205"/>
    </row>
    <row r="237" spans="1:8">
      <c r="A237" s="264"/>
      <c r="B237" s="213" t="s">
        <v>298</v>
      </c>
      <c r="C237" s="265"/>
      <c r="D237" s="266"/>
      <c r="E237" s="267"/>
      <c r="F237" s="294"/>
      <c r="G237" s="267"/>
      <c r="H237" s="207">
        <f>SUM(H233:H236)</f>
        <v>0</v>
      </c>
    </row>
    <row r="238" spans="1:8">
      <c r="A238" s="200"/>
      <c r="B238" s="201"/>
      <c r="C238" s="201"/>
      <c r="D238" s="202"/>
      <c r="E238" s="196"/>
      <c r="F238" s="197"/>
      <c r="G238" s="196"/>
      <c r="H238" s="198"/>
    </row>
    <row r="239" spans="1:8">
      <c r="A239" s="200"/>
      <c r="B239" s="201"/>
      <c r="C239" s="201"/>
      <c r="D239" s="202"/>
      <c r="E239" s="196"/>
      <c r="F239" s="197"/>
      <c r="G239" s="196"/>
      <c r="H239" s="198"/>
    </row>
    <row r="240" spans="1:8">
      <c r="A240" s="200"/>
      <c r="B240" s="201"/>
      <c r="C240" s="201"/>
      <c r="D240" s="202"/>
      <c r="E240" s="196"/>
      <c r="F240" s="197"/>
      <c r="G240" s="196"/>
      <c r="H240" s="198"/>
    </row>
    <row r="241" spans="1:8">
      <c r="A241" s="200"/>
      <c r="B241" s="201"/>
      <c r="C241" s="201"/>
      <c r="D241" s="202"/>
      <c r="E241" s="196"/>
      <c r="F241" s="197"/>
      <c r="G241" s="196"/>
      <c r="H241" s="198"/>
    </row>
    <row r="242" spans="1:8">
      <c r="A242" s="200"/>
      <c r="B242" s="201"/>
      <c r="C242" s="201"/>
      <c r="D242" s="202"/>
      <c r="E242" s="196"/>
      <c r="F242" s="197"/>
      <c r="G242" s="196"/>
      <c r="H242" s="198"/>
    </row>
    <row r="243" spans="1:8">
      <c r="A243" s="200"/>
      <c r="B243" s="201"/>
      <c r="C243" s="201"/>
      <c r="D243" s="202"/>
      <c r="E243" s="196"/>
      <c r="F243" s="197"/>
      <c r="G243" s="196"/>
      <c r="H243" s="198"/>
    </row>
    <row r="244" spans="1:8">
      <c r="A244" s="200"/>
      <c r="B244" s="201"/>
      <c r="C244" s="201"/>
      <c r="D244" s="202"/>
      <c r="E244" s="196"/>
      <c r="F244" s="197"/>
      <c r="G244" s="196"/>
      <c r="H244" s="198"/>
    </row>
    <row r="245" spans="1:8">
      <c r="A245" s="200"/>
      <c r="B245" s="201"/>
      <c r="C245" s="201"/>
      <c r="D245" s="202"/>
      <c r="E245" s="196"/>
      <c r="F245" s="197"/>
      <c r="G245" s="196"/>
      <c r="H245" s="198"/>
    </row>
    <row r="246" spans="1:8">
      <c r="A246" s="200"/>
      <c r="B246" s="201"/>
      <c r="C246" s="201"/>
      <c r="D246" s="202"/>
      <c r="E246" s="196"/>
      <c r="F246" s="197"/>
      <c r="G246" s="196"/>
      <c r="H246" s="198"/>
    </row>
    <row r="247" spans="1:8">
      <c r="A247" s="200"/>
      <c r="B247" s="201"/>
      <c r="C247" s="201"/>
      <c r="D247" s="202"/>
      <c r="E247" s="196"/>
      <c r="F247" s="197"/>
      <c r="G247" s="196"/>
      <c r="H247" s="198"/>
    </row>
    <row r="248" spans="1:8">
      <c r="A248" s="230" t="s">
        <v>299</v>
      </c>
      <c r="B248" s="295" t="s">
        <v>442</v>
      </c>
      <c r="C248" s="296"/>
      <c r="D248" s="232"/>
      <c r="E248" s="231"/>
      <c r="F248" s="233"/>
      <c r="G248" s="231"/>
      <c r="H248" s="234"/>
    </row>
    <row r="249" spans="1:8">
      <c r="A249" s="251"/>
      <c r="B249" s="231"/>
      <c r="C249" s="296"/>
      <c r="D249" s="240"/>
      <c r="E249" s="241"/>
      <c r="F249" s="242"/>
      <c r="G249" s="241"/>
      <c r="H249" s="243"/>
    </row>
    <row r="250" spans="1:8">
      <c r="A250" s="200"/>
      <c r="B250" s="201"/>
      <c r="C250" s="201"/>
      <c r="D250" s="202"/>
      <c r="E250" s="196"/>
      <c r="F250" s="197"/>
      <c r="G250" s="196"/>
      <c r="H250" s="198"/>
    </row>
    <row r="251" spans="1:8">
      <c r="A251" s="230" t="s">
        <v>308</v>
      </c>
      <c r="B251" s="231" t="s">
        <v>7</v>
      </c>
      <c r="C251" s="231"/>
      <c r="D251" s="232"/>
      <c r="E251" s="231"/>
      <c r="F251" s="233"/>
      <c r="G251" s="231"/>
      <c r="H251" s="234"/>
    </row>
    <row r="252" spans="1:8">
      <c r="A252" s="200"/>
      <c r="B252" s="201"/>
      <c r="C252" s="201"/>
      <c r="D252" s="202"/>
      <c r="E252" s="196"/>
      <c r="F252" s="197"/>
      <c r="G252" s="196"/>
      <c r="H252" s="198"/>
    </row>
    <row r="253" spans="1:8">
      <c r="A253" s="225" t="s">
        <v>309</v>
      </c>
      <c r="B253" s="226" t="s">
        <v>310</v>
      </c>
      <c r="C253" s="226"/>
      <c r="D253" s="227"/>
      <c r="E253" s="228"/>
      <c r="F253" s="229"/>
      <c r="G253" s="228"/>
      <c r="H253" s="205"/>
    </row>
    <row r="254" spans="1:8">
      <c r="A254" s="200"/>
      <c r="B254" s="201"/>
      <c r="C254" s="201"/>
      <c r="D254" s="202"/>
      <c r="E254" s="196"/>
      <c r="F254" s="197"/>
      <c r="G254" s="196"/>
      <c r="H254" s="198"/>
    </row>
    <row r="255" spans="1:8" ht="38.25">
      <c r="A255" s="235" t="s">
        <v>311</v>
      </c>
      <c r="B255" s="236" t="s">
        <v>312</v>
      </c>
      <c r="C255" s="237" t="s">
        <v>316</v>
      </c>
      <c r="D255" s="202">
        <v>1</v>
      </c>
      <c r="E255" s="231"/>
      <c r="F255" s="238"/>
      <c r="G255" s="231"/>
      <c r="H255" s="238">
        <f>D255*F255</f>
        <v>0</v>
      </c>
    </row>
    <row r="256" spans="1:8">
      <c r="A256" s="239"/>
      <c r="B256" s="231"/>
      <c r="C256" s="231"/>
      <c r="D256" s="240"/>
      <c r="E256" s="241"/>
      <c r="F256" s="242"/>
      <c r="G256" s="241"/>
      <c r="H256" s="243"/>
    </row>
    <row r="257" spans="1:8" ht="25.5">
      <c r="A257" s="244" t="s">
        <v>314</v>
      </c>
      <c r="B257" s="245" t="s">
        <v>315</v>
      </c>
      <c r="C257" s="237" t="s">
        <v>316</v>
      </c>
      <c r="D257" s="202">
        <v>1</v>
      </c>
      <c r="E257" s="231"/>
      <c r="F257" s="238"/>
      <c r="G257" s="231"/>
      <c r="H257" s="238">
        <f>D257*F257</f>
        <v>0</v>
      </c>
    </row>
    <row r="258" spans="1:8">
      <c r="A258" s="244"/>
      <c r="B258" s="245"/>
      <c r="C258" s="237"/>
      <c r="D258" s="202"/>
      <c r="E258" s="231"/>
      <c r="F258" s="238"/>
      <c r="G258" s="246"/>
      <c r="H258" s="238"/>
    </row>
    <row r="259" spans="1:8" ht="76.5">
      <c r="A259" s="244" t="s">
        <v>317</v>
      </c>
      <c r="B259" s="245" t="s">
        <v>318</v>
      </c>
      <c r="C259" s="247" t="s">
        <v>316</v>
      </c>
      <c r="D259" s="248">
        <v>1</v>
      </c>
      <c r="E259" s="249"/>
      <c r="F259" s="250"/>
      <c r="G259" s="249"/>
      <c r="H259" s="250">
        <f>D259*F259</f>
        <v>0</v>
      </c>
    </row>
    <row r="260" spans="1:8">
      <c r="A260" s="251"/>
      <c r="B260" s="252"/>
      <c r="C260" s="253"/>
      <c r="D260" s="254"/>
      <c r="E260" s="255"/>
      <c r="F260" s="256"/>
      <c r="G260" s="255"/>
      <c r="H260" s="257"/>
    </row>
    <row r="261" spans="1:8">
      <c r="A261" s="230" t="s">
        <v>309</v>
      </c>
      <c r="B261" s="258" t="s">
        <v>319</v>
      </c>
      <c r="C261" s="259"/>
      <c r="D261" s="227"/>
      <c r="E261" s="228"/>
      <c r="F261" s="260"/>
      <c r="G261" s="228"/>
      <c r="H261" s="207">
        <f>SUM(H255:H259)</f>
        <v>0</v>
      </c>
    </row>
    <row r="262" spans="1:8">
      <c r="A262" s="251"/>
      <c r="B262" s="231"/>
      <c r="C262" s="262"/>
      <c r="D262" s="192"/>
      <c r="E262" s="203"/>
      <c r="F262" s="263"/>
      <c r="G262" s="203"/>
      <c r="H262" s="238"/>
    </row>
    <row r="263" spans="1:8">
      <c r="A263" s="264" t="s">
        <v>308</v>
      </c>
      <c r="B263" s="265" t="s">
        <v>325</v>
      </c>
      <c r="C263" s="265"/>
      <c r="D263" s="266"/>
      <c r="E263" s="267"/>
      <c r="F263" s="268"/>
      <c r="G263" s="213"/>
      <c r="H263" s="207">
        <f>SUM(H261)</f>
        <v>0</v>
      </c>
    </row>
    <row r="264" spans="1:8">
      <c r="A264" s="225"/>
      <c r="B264" s="226"/>
      <c r="C264" s="226"/>
      <c r="D264" s="227"/>
      <c r="E264" s="228"/>
      <c r="F264" s="263"/>
      <c r="G264" s="203"/>
      <c r="H264" s="205"/>
    </row>
    <row r="265" spans="1:8">
      <c r="A265" s="225"/>
      <c r="B265" s="226"/>
      <c r="C265" s="226"/>
      <c r="D265" s="227"/>
      <c r="E265" s="228"/>
      <c r="F265" s="263"/>
      <c r="G265" s="203"/>
      <c r="H265" s="205"/>
    </row>
    <row r="266" spans="1:8">
      <c r="A266" s="225" t="s">
        <v>324</v>
      </c>
      <c r="B266" s="226" t="s">
        <v>443</v>
      </c>
      <c r="C266" s="226"/>
      <c r="D266" s="227"/>
      <c r="E266" s="228"/>
      <c r="F266" s="229"/>
      <c r="G266" s="228"/>
      <c r="H266" s="205"/>
    </row>
    <row r="267" spans="1:8">
      <c r="A267" s="200"/>
      <c r="B267" s="201"/>
      <c r="C267" s="201"/>
      <c r="D267" s="202"/>
      <c r="E267" s="196"/>
      <c r="F267" s="197"/>
      <c r="G267" s="196"/>
      <c r="H267" s="198"/>
    </row>
    <row r="268" spans="1:8" ht="25.5">
      <c r="A268" s="244" t="s">
        <v>311</v>
      </c>
      <c r="B268" s="245" t="s">
        <v>444</v>
      </c>
      <c r="C268" s="237" t="s">
        <v>396</v>
      </c>
      <c r="D268" s="202">
        <v>1</v>
      </c>
      <c r="E268" s="231"/>
      <c r="F268" s="238"/>
      <c r="G268" s="231"/>
      <c r="H268" s="238">
        <f>D268*F268</f>
        <v>0</v>
      </c>
    </row>
    <row r="269" spans="1:8">
      <c r="A269" s="244"/>
      <c r="B269" s="245"/>
      <c r="C269" s="237"/>
      <c r="D269" s="202"/>
      <c r="E269" s="231"/>
      <c r="F269" s="238"/>
      <c r="G269" s="231"/>
      <c r="H269" s="238"/>
    </row>
    <row r="270" spans="1:8" ht="51">
      <c r="A270" s="244" t="s">
        <v>314</v>
      </c>
      <c r="B270" s="245" t="s">
        <v>445</v>
      </c>
      <c r="C270" s="247" t="s">
        <v>396</v>
      </c>
      <c r="D270" s="248">
        <v>1</v>
      </c>
      <c r="E270" s="249"/>
      <c r="F270" s="250"/>
      <c r="G270" s="249"/>
      <c r="H270" s="250">
        <f>D270*F270</f>
        <v>0</v>
      </c>
    </row>
    <row r="271" spans="1:8">
      <c r="A271" s="244"/>
      <c r="B271" s="236"/>
      <c r="C271" s="237"/>
      <c r="D271" s="232"/>
      <c r="E271" s="231"/>
      <c r="F271" s="277"/>
      <c r="G271" s="231"/>
      <c r="H271" s="234"/>
    </row>
    <row r="272" spans="1:8" ht="38.25">
      <c r="A272" s="244" t="s">
        <v>317</v>
      </c>
      <c r="B272" s="236" t="s">
        <v>446</v>
      </c>
      <c r="C272" s="237" t="s">
        <v>447</v>
      </c>
      <c r="D272" s="202">
        <v>37</v>
      </c>
      <c r="E272" s="231"/>
      <c r="F272" s="238"/>
      <c r="G272" s="231"/>
      <c r="H272" s="238">
        <f>D272*F272</f>
        <v>0</v>
      </c>
    </row>
    <row r="273" spans="1:8">
      <c r="A273" s="235"/>
      <c r="B273" s="201"/>
      <c r="C273" s="297"/>
      <c r="D273" s="202"/>
      <c r="E273" s="196"/>
      <c r="F273" s="197"/>
      <c r="G273" s="196"/>
      <c r="H273" s="298"/>
    </row>
    <row r="274" spans="1:8" ht="38.25">
      <c r="A274" s="244" t="s">
        <v>375</v>
      </c>
      <c r="B274" s="236" t="s">
        <v>448</v>
      </c>
      <c r="C274" s="237" t="s">
        <v>396</v>
      </c>
      <c r="D274" s="202">
        <v>1</v>
      </c>
      <c r="E274" s="231"/>
      <c r="F274" s="238"/>
      <c r="G274" s="231"/>
      <c r="H274" s="238">
        <f>D274*F274</f>
        <v>0</v>
      </c>
    </row>
    <row r="275" spans="1:8">
      <c r="A275" s="235"/>
      <c r="B275" s="201"/>
      <c r="C275" s="297"/>
      <c r="D275" s="202"/>
      <c r="E275" s="196"/>
      <c r="F275" s="197"/>
      <c r="G275" s="196"/>
      <c r="H275" s="298"/>
    </row>
    <row r="276" spans="1:8" ht="38.25">
      <c r="A276" s="244" t="s">
        <v>377</v>
      </c>
      <c r="B276" s="236" t="s">
        <v>449</v>
      </c>
      <c r="C276" s="237" t="s">
        <v>396</v>
      </c>
      <c r="D276" s="202">
        <v>2</v>
      </c>
      <c r="E276" s="231"/>
      <c r="F276" s="238"/>
      <c r="G276" s="231"/>
      <c r="H276" s="238">
        <f>D276*F276</f>
        <v>0</v>
      </c>
    </row>
    <row r="277" spans="1:8">
      <c r="A277" s="244"/>
      <c r="B277" s="236"/>
      <c r="C277" s="237"/>
      <c r="D277" s="202"/>
      <c r="E277" s="231"/>
      <c r="F277" s="238"/>
      <c r="G277" s="231"/>
      <c r="H277" s="238"/>
    </row>
    <row r="278" spans="1:8" ht="38.25">
      <c r="A278" s="244" t="s">
        <v>379</v>
      </c>
      <c r="B278" s="236" t="s">
        <v>450</v>
      </c>
      <c r="C278" s="299" t="s">
        <v>396</v>
      </c>
      <c r="D278" s="202">
        <v>1</v>
      </c>
      <c r="E278" s="231"/>
      <c r="F278" s="238"/>
      <c r="G278" s="231"/>
      <c r="H278" s="238">
        <f>D278*F278</f>
        <v>0</v>
      </c>
    </row>
    <row r="279" spans="1:8">
      <c r="A279" s="235"/>
      <c r="B279" s="201"/>
      <c r="C279" s="201"/>
      <c r="D279" s="202"/>
      <c r="E279" s="196"/>
      <c r="F279" s="197"/>
      <c r="G279" s="196"/>
      <c r="H279" s="298"/>
    </row>
    <row r="280" spans="1:8" ht="38.25">
      <c r="A280" s="244" t="s">
        <v>381</v>
      </c>
      <c r="B280" s="236" t="s">
        <v>451</v>
      </c>
      <c r="C280" s="299" t="s">
        <v>396</v>
      </c>
      <c r="D280" s="202">
        <v>1</v>
      </c>
      <c r="E280" s="231"/>
      <c r="F280" s="238"/>
      <c r="G280" s="231"/>
      <c r="H280" s="238">
        <f>D280*F280</f>
        <v>0</v>
      </c>
    </row>
    <row r="281" spans="1:8">
      <c r="A281" s="235"/>
      <c r="B281" s="201"/>
      <c r="C281" s="201"/>
      <c r="D281" s="202"/>
      <c r="E281" s="196"/>
      <c r="F281" s="197"/>
      <c r="G281" s="196"/>
      <c r="H281" s="298"/>
    </row>
    <row r="282" spans="1:8" ht="51">
      <c r="A282" s="244" t="s">
        <v>384</v>
      </c>
      <c r="B282" s="236" t="s">
        <v>452</v>
      </c>
      <c r="C282" s="299" t="s">
        <v>16</v>
      </c>
      <c r="D282" s="202">
        <v>3</v>
      </c>
      <c r="E282" s="231"/>
      <c r="F282" s="238"/>
      <c r="G282" s="231"/>
      <c r="H282" s="238">
        <f>D282*F282</f>
        <v>0</v>
      </c>
    </row>
    <row r="283" spans="1:8">
      <c r="A283" s="235"/>
      <c r="B283" s="201"/>
      <c r="C283" s="201"/>
      <c r="D283" s="202"/>
      <c r="E283" s="196"/>
      <c r="F283" s="197"/>
      <c r="G283" s="196"/>
      <c r="H283" s="298"/>
    </row>
    <row r="284" spans="1:8" ht="38.25">
      <c r="A284" s="244" t="s">
        <v>453</v>
      </c>
      <c r="B284" s="236" t="s">
        <v>454</v>
      </c>
      <c r="C284" s="299" t="s">
        <v>313</v>
      </c>
      <c r="D284" s="202">
        <v>6</v>
      </c>
      <c r="E284" s="231"/>
      <c r="F284" s="238"/>
      <c r="G284" s="231"/>
      <c r="H284" s="238">
        <f>D284*F284</f>
        <v>0</v>
      </c>
    </row>
    <row r="285" spans="1:8">
      <c r="A285" s="235"/>
      <c r="B285" s="201"/>
      <c r="C285" s="201"/>
      <c r="D285" s="202"/>
      <c r="E285" s="196"/>
      <c r="F285" s="197"/>
      <c r="G285" s="196"/>
      <c r="H285" s="198"/>
    </row>
    <row r="286" spans="1:8" ht="25.5">
      <c r="A286" s="244" t="s">
        <v>390</v>
      </c>
      <c r="B286" s="236" t="s">
        <v>455</v>
      </c>
      <c r="C286" s="299" t="s">
        <v>396</v>
      </c>
      <c r="D286" s="202">
        <v>1</v>
      </c>
      <c r="E286" s="231"/>
      <c r="F286" s="238"/>
      <c r="G286" s="231"/>
      <c r="H286" s="238">
        <f>D284*F286</f>
        <v>0</v>
      </c>
    </row>
    <row r="287" spans="1:8">
      <c r="A287" s="244"/>
      <c r="B287" s="287"/>
      <c r="C287" s="299"/>
      <c r="D287" s="202"/>
      <c r="E287" s="231"/>
      <c r="F287" s="291"/>
      <c r="G287" s="255"/>
      <c r="H287" s="292"/>
    </row>
    <row r="288" spans="1:8" ht="76.5">
      <c r="A288" s="244" t="s">
        <v>392</v>
      </c>
      <c r="B288" s="236" t="s">
        <v>456</v>
      </c>
      <c r="C288" s="237" t="s">
        <v>457</v>
      </c>
      <c r="D288" s="202">
        <v>1</v>
      </c>
      <c r="E288" s="231"/>
      <c r="F288" s="238"/>
      <c r="G288" s="231"/>
      <c r="H288" s="238">
        <f>D288*F288</f>
        <v>0</v>
      </c>
    </row>
    <row r="289" spans="1:8">
      <c r="A289" s="251"/>
      <c r="B289" s="231"/>
      <c r="C289" s="262"/>
      <c r="D289" s="192"/>
      <c r="E289" s="203"/>
      <c r="F289" s="263"/>
      <c r="G289" s="203"/>
      <c r="H289" s="238"/>
    </row>
    <row r="290" spans="1:8">
      <c r="A290" s="264" t="s">
        <v>324</v>
      </c>
      <c r="B290" s="265" t="s">
        <v>458</v>
      </c>
      <c r="C290" s="265"/>
      <c r="D290" s="266"/>
      <c r="E290" s="267"/>
      <c r="F290" s="268"/>
      <c r="G290" s="213"/>
      <c r="H290" s="207">
        <f>SUM(H267:H288)</f>
        <v>0</v>
      </c>
    </row>
    <row r="291" spans="1:8">
      <c r="A291" s="225"/>
      <c r="B291" s="226"/>
      <c r="C291" s="226"/>
      <c r="D291" s="227"/>
      <c r="E291" s="228"/>
      <c r="F291" s="263"/>
      <c r="G291" s="203"/>
      <c r="H291" s="205"/>
    </row>
    <row r="292" spans="1:8">
      <c r="A292" s="225"/>
      <c r="B292" s="226"/>
      <c r="C292" s="226"/>
      <c r="D292" s="227"/>
      <c r="E292" s="228"/>
      <c r="F292" s="263"/>
      <c r="G292" s="203"/>
      <c r="H292" s="205"/>
    </row>
    <row r="293" spans="1:8">
      <c r="A293" s="225" t="s">
        <v>459</v>
      </c>
      <c r="B293" s="226" t="s">
        <v>327</v>
      </c>
      <c r="C293" s="226"/>
      <c r="D293" s="227"/>
      <c r="E293" s="228"/>
      <c r="F293" s="229"/>
      <c r="G293" s="228"/>
      <c r="H293" s="205"/>
    </row>
    <row r="294" spans="1:8">
      <c r="A294" s="244"/>
      <c r="B294" s="236"/>
      <c r="C294" s="237"/>
      <c r="D294" s="232"/>
      <c r="E294" s="231"/>
      <c r="F294" s="277"/>
      <c r="G294" s="231"/>
      <c r="H294" s="300"/>
    </row>
    <row r="295" spans="1:8" ht="76.5">
      <c r="A295" s="244" t="s">
        <v>311</v>
      </c>
      <c r="B295" s="287" t="s">
        <v>460</v>
      </c>
      <c r="C295" s="237" t="s">
        <v>313</v>
      </c>
      <c r="D295" s="202">
        <v>27</v>
      </c>
      <c r="E295" s="231"/>
      <c r="F295" s="238"/>
      <c r="G295" s="231"/>
      <c r="H295" s="238">
        <f>D295*F295</f>
        <v>0</v>
      </c>
    </row>
    <row r="296" spans="1:8">
      <c r="A296" s="235"/>
      <c r="B296" s="201"/>
      <c r="C296" s="297"/>
      <c r="D296" s="202"/>
      <c r="E296" s="196"/>
      <c r="F296" s="197"/>
      <c r="G296" s="196"/>
      <c r="H296" s="298"/>
    </row>
    <row r="297" spans="1:8" ht="25.5">
      <c r="A297" s="244" t="s">
        <v>314</v>
      </c>
      <c r="B297" s="236" t="s">
        <v>461</v>
      </c>
      <c r="C297" s="237" t="s">
        <v>313</v>
      </c>
      <c r="D297" s="202">
        <v>48</v>
      </c>
      <c r="E297" s="231"/>
      <c r="F297" s="238"/>
      <c r="G297" s="231"/>
      <c r="H297" s="238">
        <f>D297*F297</f>
        <v>0</v>
      </c>
    </row>
    <row r="298" spans="1:8">
      <c r="A298" s="235"/>
      <c r="B298" s="201"/>
      <c r="C298" s="297"/>
      <c r="D298" s="202"/>
      <c r="E298" s="196"/>
      <c r="F298" s="197"/>
      <c r="G298" s="196"/>
      <c r="H298" s="298"/>
    </row>
    <row r="299" spans="1:8" ht="25.5">
      <c r="A299" s="244" t="s">
        <v>317</v>
      </c>
      <c r="B299" s="287" t="s">
        <v>462</v>
      </c>
      <c r="C299" s="237" t="s">
        <v>463</v>
      </c>
      <c r="D299" s="202">
        <v>1.76</v>
      </c>
      <c r="E299" s="231"/>
      <c r="F299" s="238"/>
      <c r="G299" s="231"/>
      <c r="H299" s="238">
        <f>D299*F299</f>
        <v>0</v>
      </c>
    </row>
    <row r="300" spans="1:8">
      <c r="A300" s="235"/>
      <c r="B300" s="201"/>
      <c r="C300" s="297"/>
      <c r="D300" s="202"/>
      <c r="E300" s="196"/>
      <c r="F300" s="197"/>
      <c r="G300" s="196"/>
      <c r="H300" s="298"/>
    </row>
    <row r="301" spans="1:8" ht="25.5">
      <c r="A301" s="244" t="s">
        <v>375</v>
      </c>
      <c r="B301" s="236" t="s">
        <v>425</v>
      </c>
      <c r="C301" s="237" t="s">
        <v>16</v>
      </c>
      <c r="D301" s="202">
        <v>25</v>
      </c>
      <c r="E301" s="231"/>
      <c r="F301" s="238"/>
      <c r="G301" s="231"/>
      <c r="H301" s="238">
        <f>D301*F301</f>
        <v>0</v>
      </c>
    </row>
    <row r="302" spans="1:8">
      <c r="A302" s="244"/>
      <c r="B302" s="278"/>
      <c r="C302" s="247"/>
      <c r="D302" s="279"/>
      <c r="E302" s="231"/>
      <c r="F302" s="277"/>
      <c r="G302" s="231"/>
      <c r="H302" s="234"/>
    </row>
    <row r="303" spans="1:8" ht="38.25">
      <c r="A303" s="244" t="s">
        <v>377</v>
      </c>
      <c r="B303" s="236" t="s">
        <v>464</v>
      </c>
      <c r="C303" s="237" t="s">
        <v>313</v>
      </c>
      <c r="D303" s="202">
        <v>28</v>
      </c>
      <c r="E303" s="231"/>
      <c r="F303" s="238"/>
      <c r="G303" s="231"/>
      <c r="H303" s="238">
        <f>D303*F303</f>
        <v>0</v>
      </c>
    </row>
    <row r="304" spans="1:8">
      <c r="A304" s="244"/>
      <c r="B304" s="236"/>
      <c r="C304" s="237"/>
      <c r="D304" s="232"/>
      <c r="E304" s="231"/>
      <c r="F304" s="277"/>
      <c r="G304" s="231"/>
      <c r="H304" s="234"/>
    </row>
    <row r="305" spans="1:8" ht="38.25">
      <c r="A305" s="244" t="s">
        <v>379</v>
      </c>
      <c r="B305" s="236" t="s">
        <v>393</v>
      </c>
      <c r="C305" s="237" t="s">
        <v>16</v>
      </c>
      <c r="D305" s="202">
        <v>2</v>
      </c>
      <c r="E305" s="231"/>
      <c r="F305" s="238"/>
      <c r="G305" s="231"/>
      <c r="H305" s="238">
        <f>D305*F305</f>
        <v>0</v>
      </c>
    </row>
    <row r="306" spans="1:8">
      <c r="A306" s="251"/>
      <c r="B306" s="252"/>
      <c r="C306" s="253"/>
      <c r="D306" s="254"/>
      <c r="E306" s="255"/>
      <c r="F306" s="256"/>
      <c r="G306" s="255"/>
      <c r="H306" s="257"/>
    </row>
    <row r="307" spans="1:8" ht="25.5">
      <c r="A307" s="244" t="s">
        <v>381</v>
      </c>
      <c r="B307" s="245" t="s">
        <v>465</v>
      </c>
      <c r="C307" s="237" t="s">
        <v>466</v>
      </c>
      <c r="D307" s="202">
        <v>3.2</v>
      </c>
      <c r="E307" s="231"/>
      <c r="F307" s="238"/>
      <c r="G307" s="231"/>
      <c r="H307" s="238">
        <f>D307*F307</f>
        <v>0</v>
      </c>
    </row>
    <row r="308" spans="1:8">
      <c r="A308" s="251"/>
      <c r="B308" s="231"/>
      <c r="C308" s="262"/>
      <c r="D308" s="192"/>
      <c r="E308" s="203"/>
      <c r="F308" s="263"/>
      <c r="G308" s="203"/>
      <c r="H308" s="238"/>
    </row>
    <row r="309" spans="1:8">
      <c r="A309" s="264" t="s">
        <v>459</v>
      </c>
      <c r="B309" s="265" t="s">
        <v>345</v>
      </c>
      <c r="C309" s="265"/>
      <c r="D309" s="266"/>
      <c r="E309" s="267"/>
      <c r="F309" s="268"/>
      <c r="G309" s="213"/>
      <c r="H309" s="207">
        <f>SUM(H295:H307)</f>
        <v>0</v>
      </c>
    </row>
    <row r="310" spans="1:8">
      <c r="A310" s="225"/>
      <c r="B310" s="226"/>
      <c r="C310" s="226"/>
      <c r="D310" s="227"/>
      <c r="E310" s="228"/>
      <c r="F310" s="263"/>
      <c r="G310" s="203"/>
      <c r="H310" s="205"/>
    </row>
    <row r="311" spans="1:8">
      <c r="A311" s="200"/>
      <c r="B311" s="201"/>
      <c r="C311" s="201"/>
      <c r="D311" s="202"/>
      <c r="E311" s="196"/>
      <c r="F311" s="197"/>
      <c r="G311" s="196"/>
      <c r="H311" s="198"/>
    </row>
    <row r="312" spans="1:8">
      <c r="A312" s="225" t="s">
        <v>299</v>
      </c>
      <c r="B312" s="203" t="s">
        <v>467</v>
      </c>
      <c r="C312" s="203"/>
      <c r="D312" s="192"/>
      <c r="E312" s="203"/>
      <c r="F312" s="204"/>
      <c r="G312" s="203"/>
      <c r="H312" s="205"/>
    </row>
    <row r="313" spans="1:8">
      <c r="A313" s="200"/>
      <c r="B313" s="203"/>
      <c r="C313" s="203"/>
      <c r="D313" s="192"/>
      <c r="E313" s="203"/>
      <c r="F313" s="204"/>
      <c r="G313" s="203"/>
      <c r="H313" s="205"/>
    </row>
    <row r="314" spans="1:8">
      <c r="A314" s="200"/>
      <c r="B314" s="201"/>
      <c r="C314" s="201"/>
      <c r="D314" s="202"/>
      <c r="E314" s="196"/>
      <c r="F314" s="197"/>
      <c r="G314" s="196"/>
      <c r="H314" s="198"/>
    </row>
    <row r="315" spans="1:8">
      <c r="A315" s="230" t="s">
        <v>370</v>
      </c>
      <c r="B315" s="231" t="s">
        <v>7</v>
      </c>
      <c r="C315" s="206"/>
      <c r="D315" s="192"/>
      <c r="E315" s="203"/>
      <c r="F315" s="204"/>
      <c r="G315" s="203"/>
      <c r="H315" s="207">
        <f>SUM(H263)</f>
        <v>0</v>
      </c>
    </row>
    <row r="316" spans="1:8">
      <c r="A316" s="230" t="s">
        <v>431</v>
      </c>
      <c r="B316" s="231" t="s">
        <v>443</v>
      </c>
      <c r="C316" s="206"/>
      <c r="D316" s="192"/>
      <c r="E316" s="203"/>
      <c r="F316" s="204"/>
      <c r="G316" s="203"/>
      <c r="H316" s="207">
        <f>SUM(H290)</f>
        <v>0</v>
      </c>
    </row>
    <row r="317" spans="1:8">
      <c r="A317" s="230" t="s">
        <v>434</v>
      </c>
      <c r="B317" s="258" t="s">
        <v>327</v>
      </c>
      <c r="C317" s="206"/>
      <c r="D317" s="192"/>
      <c r="E317" s="203"/>
      <c r="F317" s="204"/>
      <c r="G317" s="203"/>
      <c r="H317" s="207">
        <f>SUM(H309)</f>
        <v>0</v>
      </c>
    </row>
    <row r="318" spans="1:8">
      <c r="A318" s="200"/>
      <c r="B318" s="206"/>
      <c r="C318" s="206"/>
      <c r="D318" s="192"/>
      <c r="E318" s="203"/>
      <c r="F318" s="204"/>
      <c r="G318" s="203"/>
      <c r="H318" s="205"/>
    </row>
    <row r="319" spans="1:8">
      <c r="A319" s="264"/>
      <c r="B319" s="213" t="s">
        <v>468</v>
      </c>
      <c r="C319" s="265"/>
      <c r="D319" s="266"/>
      <c r="E319" s="267"/>
      <c r="F319" s="294"/>
      <c r="G319" s="267"/>
      <c r="H319" s="207">
        <f>SUM(H315:H318)</f>
        <v>0</v>
      </c>
    </row>
    <row r="320" spans="1:8">
      <c r="A320" s="261"/>
      <c r="B320" s="278"/>
      <c r="C320" s="247"/>
      <c r="D320" s="279"/>
      <c r="E320" s="231"/>
      <c r="F320" s="277"/>
      <c r="G320" s="231"/>
      <c r="H320" s="234"/>
    </row>
    <row r="321" spans="1:8">
      <c r="A321" s="200"/>
      <c r="B321" s="201"/>
      <c r="C321" s="201"/>
      <c r="D321" s="202"/>
      <c r="E321" s="196"/>
      <c r="F321" s="197"/>
      <c r="G321" s="196"/>
      <c r="H321" s="198"/>
    </row>
  </sheetData>
  <conditionalFormatting sqref="E268:E288 E162 E171:E173 E176:E177">
    <cfRule type="cellIs" dxfId="65" priority="8" stopIfTrue="1" operator="greaterThan">
      <formula>0</formula>
    </cfRule>
  </conditionalFormatting>
  <conditionalFormatting sqref="D162:D163 D171:D173 D268:D288 D176:D177">
    <cfRule type="cellIs" dxfId="64" priority="7" stopIfTrue="1" operator="greaterThan">
      <formula>0</formula>
    </cfRule>
  </conditionalFormatting>
  <conditionalFormatting sqref="E170">
    <cfRule type="cellIs" dxfId="63" priority="6" stopIfTrue="1" operator="greaterThan">
      <formula>0</formula>
    </cfRule>
  </conditionalFormatting>
  <conditionalFormatting sqref="D170">
    <cfRule type="cellIs" dxfId="62" priority="5" stopIfTrue="1" operator="greaterThan">
      <formula>0</formula>
    </cfRule>
  </conditionalFormatting>
  <conditionalFormatting sqref="E175">
    <cfRule type="cellIs" dxfId="61" priority="4" stopIfTrue="1" operator="greaterThan">
      <formula>0</formula>
    </cfRule>
  </conditionalFormatting>
  <conditionalFormatting sqref="D175">
    <cfRule type="cellIs" dxfId="60" priority="3" stopIfTrue="1" operator="greaterThan">
      <formula>0</formula>
    </cfRule>
  </conditionalFormatting>
  <conditionalFormatting sqref="E174">
    <cfRule type="cellIs" dxfId="59" priority="2" stopIfTrue="1" operator="greaterThan">
      <formula>0</formula>
    </cfRule>
  </conditionalFormatting>
  <conditionalFormatting sqref="D174">
    <cfRule type="cellIs" dxfId="58" priority="1" stopIfTrue="1" operator="greaterThan">
      <formula>0</formula>
    </cfRule>
  </conditionalFormatting>
  <pageMargins left="0.7" right="0.7" top="0.75" bottom="0.75" header="0.3" footer="0.3"/>
  <pageSetup paperSize="9" scale="79" orientation="portrait" r:id="rId1"/>
  <rowBreaks count="6" manualBreakCount="6">
    <brk id="93" max="16383" man="1"/>
    <brk id="130" max="16383" man="1"/>
    <brk id="163" max="7" man="1"/>
    <brk id="213" max="16383" man="1"/>
    <brk id="268" max="16383" man="1"/>
    <brk id="30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3221C-BBC3-41E4-82FF-5926B0C2E39C}">
  <sheetPr codeName="List11"/>
  <dimension ref="A1:H67"/>
  <sheetViews>
    <sheetView view="pageBreakPreview" topLeftCell="A49" zoomScaleNormal="100" zoomScaleSheetLayoutView="100" workbookViewId="0">
      <selection activeCell="M44" sqref="M44"/>
    </sheetView>
  </sheetViews>
  <sheetFormatPr defaultRowHeight="15"/>
  <cols>
    <col min="1" max="1" width="8.7109375" customWidth="1"/>
    <col min="2" max="2" width="36.28515625" customWidth="1"/>
    <col min="3" max="3" width="8.7109375" customWidth="1"/>
    <col min="4" max="4" width="10.85546875" customWidth="1"/>
    <col min="5" max="5" width="2.140625" customWidth="1"/>
    <col min="6" max="6" width="15" customWidth="1"/>
    <col min="7" max="7" width="2.140625" customWidth="1"/>
    <col min="8" max="8" width="15.7109375" customWidth="1"/>
  </cols>
  <sheetData>
    <row r="1" spans="1:8">
      <c r="A1" s="185"/>
      <c r="B1" s="186"/>
      <c r="C1" s="301"/>
      <c r="D1" s="302"/>
      <c r="E1" s="303"/>
      <c r="F1" s="189"/>
      <c r="G1" s="303"/>
      <c r="H1" s="190"/>
    </row>
    <row r="2" spans="1:8">
      <c r="A2" s="185"/>
      <c r="B2" s="186"/>
      <c r="C2" s="304"/>
      <c r="D2" s="302"/>
      <c r="E2" s="303"/>
      <c r="F2" s="189"/>
      <c r="G2" s="303"/>
      <c r="H2" s="190"/>
    </row>
    <row r="3" spans="1:8">
      <c r="A3" s="185"/>
      <c r="B3" s="186"/>
      <c r="C3" s="301"/>
      <c r="D3" s="305"/>
      <c r="E3" s="303"/>
      <c r="F3" s="193"/>
      <c r="G3" s="303"/>
      <c r="H3" s="190"/>
    </row>
    <row r="4" spans="1:8" ht="18">
      <c r="A4" s="556" t="s">
        <v>238</v>
      </c>
      <c r="B4" s="557"/>
      <c r="C4" s="558"/>
      <c r="D4" s="559"/>
      <c r="E4" s="560"/>
      <c r="F4" s="561"/>
      <c r="G4" s="560"/>
      <c r="H4" s="562"/>
    </row>
    <row r="5" spans="1:8" ht="18">
      <c r="A5" s="556" t="s">
        <v>864</v>
      </c>
      <c r="B5" s="557"/>
      <c r="C5" s="559"/>
      <c r="D5" s="563"/>
      <c r="E5" s="564"/>
      <c r="F5" s="565"/>
      <c r="G5" s="564"/>
      <c r="H5" s="566"/>
    </row>
    <row r="6" spans="1:8">
      <c r="A6" s="185"/>
      <c r="B6" s="186"/>
      <c r="C6" s="304"/>
      <c r="D6" s="307"/>
      <c r="E6" s="303"/>
      <c r="F6" s="193"/>
      <c r="G6" s="303"/>
      <c r="H6" s="198"/>
    </row>
    <row r="7" spans="1:8">
      <c r="A7" s="185"/>
      <c r="B7" s="186"/>
      <c r="C7" s="191"/>
      <c r="D7" s="307"/>
      <c r="E7" s="303"/>
      <c r="F7" s="193"/>
      <c r="G7" s="303"/>
      <c r="H7" s="198"/>
    </row>
    <row r="8" spans="1:8">
      <c r="A8" s="185"/>
      <c r="B8" s="186"/>
      <c r="C8" s="186"/>
      <c r="D8" s="305"/>
      <c r="E8" s="306"/>
      <c r="F8" s="197"/>
      <c r="G8" s="306"/>
      <c r="H8" s="198"/>
    </row>
    <row r="9" spans="1:8">
      <c r="A9" s="200"/>
      <c r="B9" s="201"/>
      <c r="C9" s="201"/>
      <c r="D9" s="202"/>
      <c r="E9" s="306"/>
      <c r="F9" s="197"/>
      <c r="G9" s="306"/>
      <c r="H9" s="198"/>
    </row>
    <row r="10" spans="1:8">
      <c r="A10" s="200" t="s">
        <v>293</v>
      </c>
      <c r="B10" s="203" t="s">
        <v>294</v>
      </c>
      <c r="C10" s="203"/>
      <c r="D10" s="192"/>
      <c r="E10" s="308"/>
      <c r="F10" s="204"/>
      <c r="G10" s="308"/>
      <c r="H10" s="205"/>
    </row>
    <row r="11" spans="1:8">
      <c r="A11" s="200"/>
      <c r="B11" s="203"/>
      <c r="C11" s="203"/>
      <c r="D11" s="192"/>
      <c r="E11" s="308"/>
      <c r="F11" s="204"/>
      <c r="G11" s="308"/>
      <c r="H11" s="205"/>
    </row>
    <row r="12" spans="1:8">
      <c r="A12" s="200"/>
      <c r="B12" s="201"/>
      <c r="C12" s="201"/>
      <c r="D12" s="202"/>
      <c r="E12" s="306"/>
      <c r="F12" s="197"/>
      <c r="G12" s="306"/>
      <c r="H12" s="198"/>
    </row>
    <row r="13" spans="1:8">
      <c r="A13" s="200" t="s">
        <v>295</v>
      </c>
      <c r="B13" s="203" t="s">
        <v>371</v>
      </c>
      <c r="C13" s="206"/>
      <c r="D13" s="192"/>
      <c r="E13" s="308"/>
      <c r="F13" s="204"/>
      <c r="G13" s="308"/>
      <c r="H13" s="207">
        <f>SUM(H50)</f>
        <v>0</v>
      </c>
    </row>
    <row r="14" spans="1:8">
      <c r="A14" s="200" t="s">
        <v>297</v>
      </c>
      <c r="B14" s="203" t="s">
        <v>307</v>
      </c>
      <c r="C14" s="203"/>
      <c r="D14" s="192"/>
      <c r="E14" s="308"/>
      <c r="F14" s="204"/>
      <c r="G14" s="308"/>
      <c r="H14" s="207">
        <f>SUM(H67)</f>
        <v>0</v>
      </c>
    </row>
    <row r="15" spans="1:8">
      <c r="A15" s="200"/>
      <c r="B15" s="206"/>
      <c r="C15" s="206"/>
      <c r="D15" s="192"/>
      <c r="E15" s="308"/>
      <c r="F15" s="204"/>
      <c r="G15" s="308"/>
      <c r="H15" s="205"/>
    </row>
    <row r="16" spans="1:8">
      <c r="A16" s="200"/>
      <c r="B16" s="210" t="s">
        <v>861</v>
      </c>
      <c r="C16" s="211"/>
      <c r="D16" s="212"/>
      <c r="E16" s="213"/>
      <c r="F16" s="214"/>
      <c r="G16" s="213"/>
      <c r="H16" s="207">
        <f>SUM(H13:H15)</f>
        <v>0</v>
      </c>
    </row>
    <row r="17" spans="1:8">
      <c r="A17" s="200"/>
      <c r="B17" s="209" t="s">
        <v>301</v>
      </c>
      <c r="C17" s="203"/>
      <c r="D17" s="192"/>
      <c r="E17" s="203"/>
      <c r="F17" s="204"/>
      <c r="G17" s="203"/>
      <c r="H17" s="207">
        <f>H16*0.22</f>
        <v>0</v>
      </c>
    </row>
    <row r="18" spans="1:8">
      <c r="A18" s="200"/>
      <c r="B18" s="203"/>
      <c r="C18" s="203"/>
      <c r="D18" s="192"/>
      <c r="E18" s="203"/>
      <c r="F18" s="204"/>
      <c r="G18" s="203"/>
      <c r="H18" s="205"/>
    </row>
    <row r="19" spans="1:8">
      <c r="A19" s="200"/>
      <c r="B19" s="203"/>
      <c r="C19" s="203"/>
      <c r="D19" s="192"/>
      <c r="E19" s="203"/>
      <c r="F19" s="204"/>
      <c r="G19" s="203"/>
      <c r="H19" s="205"/>
    </row>
    <row r="20" spans="1:8">
      <c r="A20" s="200"/>
      <c r="B20" s="206"/>
      <c r="C20" s="206"/>
      <c r="D20" s="192"/>
      <c r="E20" s="203"/>
      <c r="F20" s="204"/>
      <c r="G20" s="203"/>
      <c r="H20" s="205"/>
    </row>
    <row r="21" spans="1:8">
      <c r="A21" s="200"/>
      <c r="B21" s="210" t="s">
        <v>862</v>
      </c>
      <c r="C21" s="211"/>
      <c r="D21" s="212"/>
      <c r="E21" s="213"/>
      <c r="F21" s="214"/>
      <c r="G21" s="213"/>
      <c r="H21" s="207">
        <f>SUM(H16+H17)</f>
        <v>0</v>
      </c>
    </row>
    <row r="22" spans="1:8">
      <c r="A22" s="200"/>
      <c r="B22" s="201"/>
      <c r="C22" s="201"/>
      <c r="D22" s="202"/>
      <c r="E22" s="306"/>
      <c r="F22" s="215"/>
      <c r="G22" s="216"/>
      <c r="H22" s="216"/>
    </row>
    <row r="23" spans="1:8">
      <c r="A23" s="200"/>
      <c r="B23" s="201"/>
      <c r="C23" s="201"/>
      <c r="D23" s="202"/>
      <c r="E23" s="306"/>
      <c r="F23" s="217"/>
      <c r="G23" s="218"/>
      <c r="H23" s="218"/>
    </row>
    <row r="24" spans="1:8">
      <c r="A24" s="200"/>
      <c r="B24" s="201"/>
      <c r="C24" s="201"/>
      <c r="D24" s="202"/>
      <c r="E24" s="306"/>
      <c r="F24" s="197"/>
      <c r="G24" s="306"/>
      <c r="H24" s="198"/>
    </row>
    <row r="25" spans="1:8">
      <c r="A25" s="200"/>
      <c r="B25" s="201"/>
      <c r="C25" s="201"/>
      <c r="D25" s="202"/>
      <c r="E25" s="306"/>
      <c r="F25" s="215"/>
      <c r="G25" s="216"/>
      <c r="H25" s="216"/>
    </row>
    <row r="26" spans="1:8">
      <c r="A26" s="200"/>
      <c r="B26" s="201"/>
      <c r="C26" s="201"/>
      <c r="D26" s="202"/>
      <c r="E26" s="306"/>
      <c r="F26" s="217"/>
      <c r="G26" s="217"/>
      <c r="H26" s="217"/>
    </row>
    <row r="27" spans="1:8">
      <c r="A27" s="200"/>
      <c r="B27" s="201"/>
      <c r="C27" s="201"/>
      <c r="D27" s="202"/>
      <c r="E27" s="306"/>
      <c r="F27" s="197"/>
      <c r="G27" s="306"/>
      <c r="H27" s="198"/>
    </row>
    <row r="28" spans="1:8">
      <c r="A28" s="200"/>
      <c r="B28" s="201"/>
      <c r="C28" s="201"/>
      <c r="D28" s="202"/>
      <c r="E28" s="306"/>
      <c r="F28" s="197"/>
      <c r="G28" s="306"/>
      <c r="H28" s="198"/>
    </row>
    <row r="29" spans="1:8" ht="15.75" thickBot="1">
      <c r="A29" s="200"/>
      <c r="B29" s="201"/>
      <c r="C29" s="201"/>
      <c r="D29" s="202"/>
      <c r="E29" s="306"/>
      <c r="F29" s="197"/>
      <c r="G29" s="306"/>
      <c r="H29" s="198"/>
    </row>
    <row r="30" spans="1:8" ht="26.25" thickBot="1">
      <c r="A30" s="219" t="s">
        <v>0</v>
      </c>
      <c r="B30" s="220" t="s">
        <v>302</v>
      </c>
      <c r="C30" s="221" t="s">
        <v>303</v>
      </c>
      <c r="D30" s="309" t="s">
        <v>3</v>
      </c>
      <c r="E30" s="310"/>
      <c r="F30" s="224" t="s">
        <v>304</v>
      </c>
      <c r="G30" s="311"/>
      <c r="H30" s="224" t="s">
        <v>305</v>
      </c>
    </row>
    <row r="31" spans="1:8">
      <c r="A31" s="200"/>
      <c r="B31" s="201"/>
      <c r="C31" s="201"/>
      <c r="D31" s="202"/>
      <c r="E31" s="306"/>
      <c r="F31" s="197"/>
      <c r="G31" s="306"/>
      <c r="H31" s="198"/>
    </row>
    <row r="32" spans="1:8">
      <c r="A32" s="225" t="s">
        <v>306</v>
      </c>
      <c r="B32" s="226" t="s">
        <v>371</v>
      </c>
      <c r="C32" s="226"/>
      <c r="D32" s="227"/>
      <c r="E32" s="312"/>
      <c r="F32" s="229"/>
      <c r="G32" s="312"/>
      <c r="H32" s="205"/>
    </row>
    <row r="33" spans="1:8">
      <c r="A33" s="239"/>
      <c r="B33" s="231"/>
      <c r="C33" s="231"/>
      <c r="D33" s="313"/>
      <c r="E33" s="314"/>
      <c r="F33" s="242"/>
      <c r="G33" s="314"/>
      <c r="H33" s="243"/>
    </row>
    <row r="34" spans="1:8" ht="25.5">
      <c r="A34" s="244" t="s">
        <v>311</v>
      </c>
      <c r="B34" s="245" t="s">
        <v>315</v>
      </c>
      <c r="C34" s="237" t="s">
        <v>396</v>
      </c>
      <c r="D34" s="202">
        <v>1</v>
      </c>
      <c r="E34" s="315"/>
      <c r="F34" s="238"/>
      <c r="G34" s="315"/>
      <c r="H34" s="238">
        <f>D34*F34</f>
        <v>0</v>
      </c>
    </row>
    <row r="35" spans="1:8">
      <c r="A35" s="244"/>
      <c r="B35" s="245"/>
      <c r="C35" s="237"/>
      <c r="D35" s="202"/>
      <c r="E35" s="315"/>
      <c r="F35" s="238"/>
      <c r="G35" s="316"/>
      <c r="H35" s="238"/>
    </row>
    <row r="36" spans="1:8" ht="76.5">
      <c r="A36" s="244" t="s">
        <v>314</v>
      </c>
      <c r="B36" s="245" t="s">
        <v>469</v>
      </c>
      <c r="C36" s="247" t="s">
        <v>396</v>
      </c>
      <c r="D36" s="248">
        <v>1</v>
      </c>
      <c r="E36" s="317"/>
      <c r="F36" s="250"/>
      <c r="G36" s="317"/>
      <c r="H36" s="250">
        <f>D36*F36</f>
        <v>0</v>
      </c>
    </row>
    <row r="37" spans="1:8">
      <c r="A37" s="244"/>
      <c r="B37" s="245"/>
      <c r="C37" s="237"/>
      <c r="D37" s="202"/>
      <c r="E37" s="315"/>
      <c r="F37" s="238"/>
      <c r="G37" s="316"/>
      <c r="H37" s="238"/>
    </row>
    <row r="38" spans="1:8" ht="25.5">
      <c r="A38" s="244" t="s">
        <v>317</v>
      </c>
      <c r="B38" s="245" t="s">
        <v>470</v>
      </c>
      <c r="C38" s="247" t="s">
        <v>313</v>
      </c>
      <c r="D38" s="248">
        <v>86</v>
      </c>
      <c r="E38" s="317"/>
      <c r="F38" s="250"/>
      <c r="G38" s="317"/>
      <c r="H38" s="250">
        <f>D38*F38</f>
        <v>0</v>
      </c>
    </row>
    <row r="39" spans="1:8">
      <c r="A39" s="244"/>
      <c r="B39" s="245"/>
      <c r="C39" s="237"/>
      <c r="D39" s="202"/>
      <c r="E39" s="315"/>
      <c r="F39" s="238"/>
      <c r="G39" s="316"/>
      <c r="H39" s="238"/>
    </row>
    <row r="40" spans="1:8" ht="25.5">
      <c r="A40" s="244" t="s">
        <v>375</v>
      </c>
      <c r="B40" s="245" t="s">
        <v>471</v>
      </c>
      <c r="C40" s="247" t="s">
        <v>313</v>
      </c>
      <c r="D40" s="248">
        <v>86</v>
      </c>
      <c r="E40" s="317"/>
      <c r="F40" s="250"/>
      <c r="G40" s="317"/>
      <c r="H40" s="250">
        <f>D40*F40</f>
        <v>0</v>
      </c>
    </row>
    <row r="41" spans="1:8">
      <c r="A41" s="244"/>
      <c r="B41" s="245"/>
      <c r="C41" s="247"/>
      <c r="D41" s="248"/>
      <c r="E41" s="317"/>
      <c r="F41" s="250"/>
      <c r="G41" s="317"/>
      <c r="H41" s="250"/>
    </row>
    <row r="42" spans="1:8" ht="25.5">
      <c r="A42" s="244" t="s">
        <v>377</v>
      </c>
      <c r="B42" s="245" t="s">
        <v>472</v>
      </c>
      <c r="C42" s="247" t="s">
        <v>396</v>
      </c>
      <c r="D42" s="248">
        <v>1</v>
      </c>
      <c r="E42" s="249"/>
      <c r="F42" s="250"/>
      <c r="G42" s="249"/>
      <c r="H42" s="250">
        <f>D42*F42</f>
        <v>0</v>
      </c>
    </row>
    <row r="43" spans="1:8">
      <c r="A43" s="244"/>
      <c r="B43" s="245"/>
      <c r="C43" s="237"/>
      <c r="D43" s="202"/>
      <c r="E43" s="315"/>
      <c r="F43" s="238"/>
      <c r="G43" s="316"/>
      <c r="H43" s="238"/>
    </row>
    <row r="44" spans="1:8" ht="51">
      <c r="A44" s="244" t="s">
        <v>379</v>
      </c>
      <c r="B44" s="245" t="s">
        <v>473</v>
      </c>
      <c r="C44" s="247" t="s">
        <v>396</v>
      </c>
      <c r="D44" s="248">
        <v>1</v>
      </c>
      <c r="E44" s="317"/>
      <c r="F44" s="250"/>
      <c r="G44" s="317"/>
      <c r="H44" s="250">
        <f>D44*F44</f>
        <v>0</v>
      </c>
    </row>
    <row r="45" spans="1:8">
      <c r="A45" s="244"/>
      <c r="B45" s="245"/>
      <c r="C45" s="237"/>
      <c r="D45" s="202"/>
      <c r="E45" s="315"/>
      <c r="F45" s="238"/>
      <c r="G45" s="316"/>
      <c r="H45" s="238"/>
    </row>
    <row r="46" spans="1:8">
      <c r="A46" s="244" t="s">
        <v>381</v>
      </c>
      <c r="B46" s="245" t="s">
        <v>474</v>
      </c>
      <c r="C46" s="247" t="s">
        <v>396</v>
      </c>
      <c r="D46" s="248">
        <v>1</v>
      </c>
      <c r="E46" s="317"/>
      <c r="F46" s="250"/>
      <c r="G46" s="317"/>
      <c r="H46" s="250">
        <f>D46*F46</f>
        <v>0</v>
      </c>
    </row>
    <row r="47" spans="1:8">
      <c r="A47" s="244"/>
      <c r="B47" s="245"/>
      <c r="C47" s="237"/>
      <c r="D47" s="202"/>
      <c r="E47" s="315"/>
      <c r="F47" s="238"/>
      <c r="G47" s="316"/>
      <c r="H47" s="238"/>
    </row>
    <row r="48" spans="1:8">
      <c r="A48" s="244" t="s">
        <v>384</v>
      </c>
      <c r="B48" s="245" t="s">
        <v>475</v>
      </c>
      <c r="C48" s="247" t="s">
        <v>316</v>
      </c>
      <c r="D48" s="248">
        <v>2</v>
      </c>
      <c r="E48" s="317"/>
      <c r="F48" s="250"/>
      <c r="G48" s="317"/>
      <c r="H48" s="250">
        <f>D48*F48</f>
        <v>0</v>
      </c>
    </row>
    <row r="49" spans="1:8">
      <c r="A49" s="251"/>
      <c r="B49" s="252"/>
      <c r="C49" s="253"/>
      <c r="D49" s="318"/>
      <c r="E49" s="319"/>
      <c r="F49" s="256"/>
      <c r="G49" s="319"/>
      <c r="H49" s="257"/>
    </row>
    <row r="50" spans="1:8">
      <c r="A50" s="320" t="s">
        <v>295</v>
      </c>
      <c r="B50" s="321" t="s">
        <v>430</v>
      </c>
      <c r="C50" s="322"/>
      <c r="D50" s="323"/>
      <c r="E50" s="324"/>
      <c r="F50" s="325"/>
      <c r="G50" s="324"/>
      <c r="H50" s="207">
        <f>SUM(H32:H48)</f>
        <v>0</v>
      </c>
    </row>
    <row r="51" spans="1:8">
      <c r="A51" s="200"/>
      <c r="B51" s="226"/>
      <c r="C51" s="226"/>
      <c r="D51" s="227"/>
      <c r="E51" s="312"/>
      <c r="F51" s="229"/>
      <c r="G51" s="312"/>
      <c r="H51" s="205"/>
    </row>
    <row r="52" spans="1:8">
      <c r="A52" s="230" t="s">
        <v>297</v>
      </c>
      <c r="B52" s="231" t="s">
        <v>307</v>
      </c>
      <c r="C52" s="231"/>
      <c r="D52" s="232"/>
      <c r="E52" s="315"/>
      <c r="F52" s="233"/>
      <c r="G52" s="315"/>
      <c r="H52" s="234"/>
    </row>
    <row r="53" spans="1:8">
      <c r="A53" s="200"/>
      <c r="B53" s="201"/>
      <c r="C53" s="201"/>
      <c r="D53" s="202"/>
      <c r="E53" s="306"/>
      <c r="F53" s="197"/>
      <c r="G53" s="306"/>
      <c r="H53" s="198"/>
    </row>
    <row r="54" spans="1:8">
      <c r="A54" s="200"/>
      <c r="B54" s="226"/>
      <c r="C54" s="226"/>
      <c r="D54" s="227"/>
      <c r="E54" s="312"/>
      <c r="F54" s="229"/>
      <c r="G54" s="312"/>
      <c r="H54" s="205"/>
    </row>
    <row r="55" spans="1:8" ht="25.5">
      <c r="A55" s="244" t="s">
        <v>311</v>
      </c>
      <c r="B55" s="245" t="s">
        <v>315</v>
      </c>
      <c r="C55" s="237" t="s">
        <v>396</v>
      </c>
      <c r="D55" s="202">
        <v>1</v>
      </c>
      <c r="E55" s="315"/>
      <c r="F55" s="238"/>
      <c r="G55" s="315"/>
      <c r="H55" s="238">
        <f>D55*F55</f>
        <v>0</v>
      </c>
    </row>
    <row r="56" spans="1:8">
      <c r="A56" s="244"/>
      <c r="B56" s="285"/>
      <c r="C56" s="247"/>
      <c r="D56" s="326"/>
      <c r="E56" s="327"/>
      <c r="F56" s="250"/>
      <c r="G56" s="327"/>
      <c r="H56" s="250"/>
    </row>
    <row r="57" spans="1:8" ht="25.5">
      <c r="A57" s="244" t="s">
        <v>314</v>
      </c>
      <c r="B57" s="285" t="s">
        <v>476</v>
      </c>
      <c r="C57" s="269" t="s">
        <v>331</v>
      </c>
      <c r="D57" s="328">
        <v>15.6</v>
      </c>
      <c r="E57" s="315"/>
      <c r="F57" s="238"/>
      <c r="G57" s="315"/>
      <c r="H57" s="238">
        <f>D57*F57</f>
        <v>0</v>
      </c>
    </row>
    <row r="58" spans="1:8">
      <c r="A58" s="244"/>
      <c r="B58" s="285"/>
      <c r="C58" s="247"/>
      <c r="D58" s="326"/>
      <c r="E58" s="327"/>
      <c r="F58" s="250"/>
      <c r="G58" s="327"/>
      <c r="H58" s="250"/>
    </row>
    <row r="59" spans="1:8" ht="38.25">
      <c r="A59" s="244" t="s">
        <v>317</v>
      </c>
      <c r="B59" s="285" t="s">
        <v>477</v>
      </c>
      <c r="C59" s="269" t="s">
        <v>16</v>
      </c>
      <c r="D59" s="328">
        <v>1</v>
      </c>
      <c r="E59" s="315"/>
      <c r="F59" s="238"/>
      <c r="G59" s="315"/>
      <c r="H59" s="238">
        <f>D59*F59</f>
        <v>0</v>
      </c>
    </row>
    <row r="60" spans="1:8">
      <c r="A60" s="244"/>
      <c r="B60" s="236"/>
      <c r="C60" s="237"/>
      <c r="D60" s="329"/>
      <c r="E60" s="315"/>
      <c r="F60" s="238"/>
      <c r="G60" s="315"/>
      <c r="H60" s="238"/>
    </row>
    <row r="61" spans="1:8" ht="38.25">
      <c r="A61" s="244" t="s">
        <v>375</v>
      </c>
      <c r="B61" s="236" t="s">
        <v>478</v>
      </c>
      <c r="C61" s="269" t="s">
        <v>331</v>
      </c>
      <c r="D61" s="328">
        <v>12.1</v>
      </c>
      <c r="E61" s="315"/>
      <c r="F61" s="238"/>
      <c r="G61" s="315"/>
      <c r="H61" s="238">
        <f>D61*F61</f>
        <v>0</v>
      </c>
    </row>
    <row r="62" spans="1:8">
      <c r="A62" s="244"/>
      <c r="B62" s="236"/>
      <c r="C62" s="237"/>
      <c r="D62" s="329"/>
      <c r="E62" s="315"/>
      <c r="F62" s="238"/>
      <c r="G62" s="315"/>
      <c r="H62" s="238"/>
    </row>
    <row r="63" spans="1:8" ht="25.5">
      <c r="A63" s="244" t="s">
        <v>377</v>
      </c>
      <c r="B63" s="236" t="s">
        <v>342</v>
      </c>
      <c r="C63" s="269" t="s">
        <v>343</v>
      </c>
      <c r="D63" s="328">
        <v>14</v>
      </c>
      <c r="E63" s="315"/>
      <c r="F63" s="238"/>
      <c r="G63" s="315"/>
      <c r="H63" s="238">
        <f>D63*F63</f>
        <v>0</v>
      </c>
    </row>
    <row r="64" spans="1:8">
      <c r="A64" s="244"/>
      <c r="B64" s="236"/>
      <c r="C64" s="237"/>
      <c r="D64" s="329"/>
      <c r="E64" s="315"/>
      <c r="F64" s="238"/>
      <c r="G64" s="315"/>
      <c r="H64" s="238"/>
    </row>
    <row r="65" spans="1:8" ht="25.5">
      <c r="A65" s="244" t="s">
        <v>379</v>
      </c>
      <c r="B65" s="236" t="s">
        <v>479</v>
      </c>
      <c r="C65" s="237" t="s">
        <v>396</v>
      </c>
      <c r="D65" s="329">
        <v>1</v>
      </c>
      <c r="E65" s="315"/>
      <c r="F65" s="238"/>
      <c r="G65" s="315"/>
      <c r="H65" s="238">
        <f>D65*F65</f>
        <v>0</v>
      </c>
    </row>
    <row r="66" spans="1:8">
      <c r="A66" s="251"/>
      <c r="B66" s="252"/>
      <c r="C66" s="253"/>
      <c r="D66" s="318"/>
      <c r="E66" s="319"/>
      <c r="F66" s="256"/>
      <c r="G66" s="319"/>
      <c r="H66" s="257"/>
    </row>
    <row r="67" spans="1:8">
      <c r="A67" s="320" t="s">
        <v>297</v>
      </c>
      <c r="B67" s="321" t="s">
        <v>307</v>
      </c>
      <c r="C67" s="322"/>
      <c r="D67" s="323"/>
      <c r="E67" s="324"/>
      <c r="F67" s="325"/>
      <c r="G67" s="324"/>
      <c r="H67" s="207">
        <f>SUM(H55:H65)</f>
        <v>0</v>
      </c>
    </row>
  </sheetData>
  <pageMargins left="0.7" right="0.7" top="0.75" bottom="0.75" header="0.3" footer="0.3"/>
  <pageSetup paperSize="9" scale="8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E74727-EEEA-4805-99BB-0D61F78D3800}">
  <sheetPr codeName="List12"/>
  <dimension ref="A1:N285"/>
  <sheetViews>
    <sheetView view="pageBreakPreview" topLeftCell="A187" zoomScaleNormal="100" zoomScaleSheetLayoutView="100" workbookViewId="0">
      <selection activeCell="M43" sqref="M43"/>
    </sheetView>
  </sheetViews>
  <sheetFormatPr defaultRowHeight="15"/>
  <cols>
    <col min="1" max="1" width="3.85546875" customWidth="1"/>
    <col min="2" max="2" width="1.42578125" customWidth="1"/>
    <col min="3" max="3" width="22.7109375" customWidth="1"/>
    <col min="4" max="4" width="10.85546875" customWidth="1"/>
    <col min="5" max="5" width="8.28515625" customWidth="1"/>
    <col min="6" max="6" width="1.42578125" customWidth="1"/>
    <col min="7" max="7" width="5.7109375" customWidth="1"/>
    <col min="8" max="8" width="2.42578125" customWidth="1"/>
    <col min="9" max="10" width="0" hidden="1" customWidth="1"/>
    <col min="11" max="11" width="12.85546875" customWidth="1"/>
    <col min="12" max="12" width="1.140625" customWidth="1"/>
    <col min="13" max="13" width="20" customWidth="1"/>
  </cols>
  <sheetData>
    <row r="1" spans="1:14">
      <c r="A1" s="330"/>
      <c r="B1" s="127"/>
      <c r="C1" s="553" t="s">
        <v>480</v>
      </c>
      <c r="D1" s="553"/>
      <c r="E1" s="553"/>
      <c r="F1" s="554"/>
      <c r="G1" s="553"/>
      <c r="H1" s="553"/>
      <c r="I1" s="553"/>
      <c r="J1" s="554"/>
      <c r="K1" s="555"/>
      <c r="L1" s="555"/>
      <c r="M1" s="332"/>
      <c r="N1" s="127"/>
    </row>
    <row r="2" spans="1:14">
      <c r="A2" s="127"/>
      <c r="B2" s="127"/>
      <c r="C2" s="127"/>
      <c r="D2" s="127"/>
      <c r="E2" s="127"/>
      <c r="F2" s="330"/>
      <c r="G2" s="127"/>
      <c r="H2" s="127"/>
      <c r="I2" s="127"/>
      <c r="J2" s="330"/>
      <c r="K2" s="331"/>
      <c r="L2" s="331"/>
      <c r="M2" s="332"/>
      <c r="N2" s="127"/>
    </row>
    <row r="3" spans="1:14">
      <c r="A3" s="127"/>
      <c r="B3" s="127"/>
      <c r="C3" s="127"/>
      <c r="D3" s="127"/>
      <c r="E3" s="127"/>
      <c r="F3" s="330"/>
      <c r="G3" s="127"/>
      <c r="H3" s="127"/>
      <c r="I3" s="127"/>
      <c r="J3" s="330"/>
      <c r="K3" s="331"/>
      <c r="L3" s="331"/>
      <c r="M3" s="332"/>
      <c r="N3" s="127"/>
    </row>
    <row r="4" spans="1:14">
      <c r="A4" s="127"/>
      <c r="B4" s="127"/>
      <c r="C4" s="127"/>
      <c r="D4" s="127"/>
      <c r="E4" s="127"/>
      <c r="F4" s="330"/>
      <c r="G4" s="127"/>
      <c r="H4" s="127"/>
      <c r="I4" s="127"/>
      <c r="J4" s="330"/>
      <c r="K4" s="333"/>
      <c r="L4" s="333"/>
      <c r="M4" s="334"/>
      <c r="N4" s="127"/>
    </row>
    <row r="5" spans="1:14">
      <c r="A5" s="330"/>
      <c r="B5" s="127"/>
      <c r="C5" s="127" t="s">
        <v>481</v>
      </c>
      <c r="D5" s="580" t="s">
        <v>601</v>
      </c>
      <c r="E5" s="581"/>
      <c r="F5" s="581"/>
      <c r="G5" s="581"/>
      <c r="H5" s="581"/>
      <c r="I5" s="581"/>
      <c r="J5" s="580"/>
      <c r="K5" s="582" t="s">
        <v>602</v>
      </c>
      <c r="L5" s="582"/>
      <c r="M5" s="583" t="s">
        <v>865</v>
      </c>
      <c r="N5" s="127"/>
    </row>
    <row r="6" spans="1:14">
      <c r="A6" s="335"/>
      <c r="B6" s="336"/>
      <c r="C6" s="336"/>
      <c r="D6" s="335"/>
      <c r="E6" s="336"/>
      <c r="F6" s="336"/>
      <c r="G6" s="336"/>
      <c r="H6" s="336"/>
      <c r="I6" s="336"/>
      <c r="J6" s="335"/>
      <c r="K6" s="337"/>
      <c r="L6" s="337"/>
      <c r="M6" s="338"/>
      <c r="N6" s="336"/>
    </row>
    <row r="7" spans="1:14">
      <c r="A7" s="339">
        <v>1</v>
      </c>
      <c r="B7" s="340"/>
      <c r="C7" s="340" t="s">
        <v>482</v>
      </c>
      <c r="D7" s="339"/>
      <c r="E7" s="340"/>
      <c r="F7" s="341"/>
      <c r="G7" s="342"/>
      <c r="H7" s="340"/>
      <c r="I7" s="340"/>
      <c r="J7" s="340"/>
      <c r="K7" s="340"/>
      <c r="L7" s="340"/>
      <c r="M7" s="340"/>
      <c r="N7" s="340"/>
    </row>
    <row r="8" spans="1:14">
      <c r="A8" s="339"/>
      <c r="B8" s="340"/>
      <c r="C8" s="340" t="s">
        <v>483</v>
      </c>
      <c r="D8" s="339"/>
      <c r="E8" s="340"/>
      <c r="F8" s="341"/>
      <c r="G8" s="342"/>
      <c r="H8" s="340"/>
      <c r="I8" s="340"/>
      <c r="J8" s="340"/>
      <c r="K8" s="340"/>
      <c r="L8" s="340"/>
      <c r="M8" s="340"/>
      <c r="N8" s="340"/>
    </row>
    <row r="9" spans="1:14">
      <c r="A9" s="339"/>
      <c r="B9" s="340"/>
      <c r="C9" s="340" t="s">
        <v>484</v>
      </c>
      <c r="D9" s="339"/>
      <c r="E9" s="340"/>
      <c r="F9" s="341"/>
      <c r="G9" s="342"/>
      <c r="H9" s="340"/>
      <c r="I9" s="340"/>
      <c r="J9" s="340"/>
      <c r="K9" s="340"/>
      <c r="L9" s="340"/>
      <c r="M9" s="340"/>
      <c r="N9" s="340"/>
    </row>
    <row r="10" spans="1:14">
      <c r="A10" s="339"/>
      <c r="B10" s="340"/>
      <c r="C10" s="340"/>
      <c r="D10" s="339"/>
      <c r="E10" s="340"/>
      <c r="F10" s="341"/>
      <c r="G10" s="342"/>
      <c r="H10" s="340"/>
      <c r="I10" s="340"/>
      <c r="J10" s="340"/>
      <c r="K10" s="340"/>
      <c r="L10" s="340"/>
      <c r="M10" s="340"/>
      <c r="N10" s="340"/>
    </row>
    <row r="11" spans="1:14">
      <c r="A11" s="339"/>
      <c r="B11" s="340"/>
      <c r="C11" s="340" t="s">
        <v>866</v>
      </c>
      <c r="D11" s="339">
        <v>4</v>
      </c>
      <c r="E11" s="340" t="s">
        <v>316</v>
      </c>
      <c r="F11" s="340"/>
      <c r="G11" s="340"/>
      <c r="H11" s="340"/>
      <c r="I11" s="340"/>
      <c r="J11" s="340"/>
      <c r="K11" s="341"/>
      <c r="L11" s="340"/>
      <c r="M11" s="342">
        <f>D11*K11</f>
        <v>0</v>
      </c>
      <c r="N11" s="340"/>
    </row>
    <row r="12" spans="1:14">
      <c r="A12" s="339"/>
      <c r="B12" s="340"/>
      <c r="C12" s="340"/>
      <c r="D12" s="339"/>
      <c r="E12" s="340"/>
      <c r="F12" s="340"/>
      <c r="G12" s="340"/>
      <c r="H12" s="340"/>
      <c r="I12" s="340"/>
      <c r="J12" s="340"/>
      <c r="K12" s="341"/>
      <c r="L12" s="340"/>
      <c r="M12" s="342"/>
      <c r="N12" s="340"/>
    </row>
    <row r="13" spans="1:14">
      <c r="A13" s="339">
        <v>2</v>
      </c>
      <c r="B13" s="340"/>
      <c r="C13" s="595" t="s">
        <v>485</v>
      </c>
      <c r="D13" s="596"/>
      <c r="E13" s="597"/>
      <c r="F13" s="598"/>
      <c r="G13" s="599"/>
      <c r="H13" s="597"/>
      <c r="I13" s="597"/>
      <c r="J13" s="597"/>
      <c r="K13" s="597"/>
      <c r="L13" s="597"/>
      <c r="M13" s="600"/>
      <c r="N13" s="340"/>
    </row>
    <row r="14" spans="1:14">
      <c r="A14" s="339"/>
      <c r="B14" s="340"/>
      <c r="C14" s="601" t="s">
        <v>486</v>
      </c>
      <c r="D14" s="602"/>
      <c r="E14" s="603"/>
      <c r="F14" s="604"/>
      <c r="G14" s="605"/>
      <c r="H14" s="603"/>
      <c r="I14" s="603"/>
      <c r="J14" s="603"/>
      <c r="K14" s="603"/>
      <c r="L14" s="603"/>
      <c r="M14" s="606"/>
      <c r="N14" s="340"/>
    </row>
    <row r="15" spans="1:14">
      <c r="A15" s="339"/>
      <c r="B15" s="340"/>
      <c r="C15" s="601" t="s">
        <v>487</v>
      </c>
      <c r="D15" s="602"/>
      <c r="E15" s="603"/>
      <c r="F15" s="604"/>
      <c r="G15" s="605"/>
      <c r="H15" s="603"/>
      <c r="I15" s="603"/>
      <c r="J15" s="603"/>
      <c r="K15" s="603"/>
      <c r="L15" s="603"/>
      <c r="M15" s="606"/>
      <c r="N15" s="340"/>
    </row>
    <row r="16" spans="1:14">
      <c r="A16" s="339"/>
      <c r="B16" s="340"/>
      <c r="C16" s="607" t="s">
        <v>396</v>
      </c>
      <c r="D16" s="608">
        <v>1</v>
      </c>
      <c r="E16" s="609"/>
      <c r="F16" s="609"/>
      <c r="G16" s="609"/>
      <c r="H16" s="609"/>
      <c r="I16" s="609"/>
      <c r="J16" s="609"/>
      <c r="K16" s="610"/>
      <c r="L16" s="609"/>
      <c r="M16" s="611">
        <v>300</v>
      </c>
      <c r="N16" s="340"/>
    </row>
    <row r="17" spans="1:14" ht="42.75" customHeight="1">
      <c r="A17" s="339"/>
      <c r="B17" s="340"/>
      <c r="C17" s="652" t="s">
        <v>868</v>
      </c>
      <c r="D17" s="653"/>
      <c r="E17" s="653"/>
      <c r="F17" s="653"/>
      <c r="G17" s="654"/>
      <c r="H17" s="340"/>
      <c r="I17" s="340"/>
      <c r="J17" s="340"/>
      <c r="K17" s="341"/>
      <c r="L17" s="340"/>
      <c r="M17" s="342"/>
      <c r="N17" s="340"/>
    </row>
    <row r="18" spans="1:14">
      <c r="A18" s="339"/>
      <c r="B18" s="340"/>
      <c r="C18" s="340"/>
      <c r="D18" s="339"/>
      <c r="E18" s="340"/>
      <c r="F18" s="340"/>
      <c r="G18" s="340"/>
      <c r="H18" s="340"/>
      <c r="I18" s="340"/>
      <c r="J18" s="340"/>
      <c r="K18" s="341"/>
      <c r="L18" s="340"/>
      <c r="M18" s="342"/>
      <c r="N18" s="340"/>
    </row>
    <row r="19" spans="1:14">
      <c r="A19" s="339">
        <v>3</v>
      </c>
      <c r="B19" s="340"/>
      <c r="C19" s="595" t="s">
        <v>488</v>
      </c>
      <c r="D19" s="596"/>
      <c r="E19" s="597"/>
      <c r="F19" s="598"/>
      <c r="G19" s="599"/>
      <c r="H19" s="597"/>
      <c r="I19" s="597"/>
      <c r="J19" s="597"/>
      <c r="K19" s="597"/>
      <c r="L19" s="597"/>
      <c r="M19" s="600"/>
      <c r="N19" s="340"/>
    </row>
    <row r="20" spans="1:14">
      <c r="A20" s="339"/>
      <c r="B20" s="340"/>
      <c r="C20" s="601" t="s">
        <v>489</v>
      </c>
      <c r="D20" s="602"/>
      <c r="E20" s="603"/>
      <c r="F20" s="604"/>
      <c r="G20" s="605"/>
      <c r="H20" s="603"/>
      <c r="I20" s="603"/>
      <c r="J20" s="603"/>
      <c r="K20" s="603"/>
      <c r="L20" s="603"/>
      <c r="M20" s="606"/>
      <c r="N20" s="340"/>
    </row>
    <row r="21" spans="1:14">
      <c r="A21" s="339"/>
      <c r="B21" s="340"/>
      <c r="C21" s="601" t="s">
        <v>487</v>
      </c>
      <c r="D21" s="602"/>
      <c r="E21" s="603"/>
      <c r="F21" s="604"/>
      <c r="G21" s="605"/>
      <c r="H21" s="603"/>
      <c r="I21" s="603"/>
      <c r="J21" s="603"/>
      <c r="K21" s="603"/>
      <c r="L21" s="603"/>
      <c r="M21" s="606"/>
      <c r="N21" s="340"/>
    </row>
    <row r="22" spans="1:14">
      <c r="A22" s="339"/>
      <c r="B22" s="340"/>
      <c r="C22" s="607" t="s">
        <v>396</v>
      </c>
      <c r="D22" s="608">
        <v>1</v>
      </c>
      <c r="E22" s="609"/>
      <c r="F22" s="609"/>
      <c r="G22" s="609"/>
      <c r="H22" s="609"/>
      <c r="I22" s="609"/>
      <c r="J22" s="609"/>
      <c r="K22" s="610"/>
      <c r="L22" s="609"/>
      <c r="M22" s="611">
        <v>500</v>
      </c>
      <c r="N22" s="340"/>
    </row>
    <row r="23" spans="1:14" ht="43.5" customHeight="1">
      <c r="A23" s="339"/>
      <c r="B23" s="340"/>
      <c r="C23" s="652" t="s">
        <v>868</v>
      </c>
      <c r="D23" s="653"/>
      <c r="E23" s="653"/>
      <c r="F23" s="653"/>
      <c r="G23" s="654"/>
      <c r="H23" s="340"/>
      <c r="I23" s="340"/>
      <c r="J23" s="340"/>
      <c r="K23" s="341"/>
      <c r="L23" s="340"/>
      <c r="M23" s="342"/>
      <c r="N23" s="340"/>
    </row>
    <row r="24" spans="1:14" ht="15.75" thickBot="1">
      <c r="A24" s="335"/>
      <c r="B24" s="336"/>
      <c r="C24" s="336"/>
      <c r="D24" s="335"/>
      <c r="E24" s="336"/>
      <c r="F24" s="336"/>
      <c r="G24" s="336"/>
      <c r="H24" s="336"/>
      <c r="I24" s="336"/>
      <c r="J24" s="335"/>
      <c r="K24" s="344"/>
      <c r="L24" s="344"/>
      <c r="M24" s="345"/>
      <c r="N24" s="336"/>
    </row>
    <row r="25" spans="1:14" ht="15.75" thickTop="1">
      <c r="A25" s="335"/>
      <c r="B25" s="336"/>
      <c r="C25" s="346"/>
      <c r="D25" s="347"/>
      <c r="E25" s="346"/>
      <c r="F25" s="346"/>
      <c r="G25" s="346"/>
      <c r="H25" s="346"/>
      <c r="I25" s="346"/>
      <c r="J25" s="347"/>
      <c r="K25" s="348"/>
      <c r="L25" s="348"/>
      <c r="M25" s="349"/>
      <c r="N25" s="336"/>
    </row>
    <row r="26" spans="1:14">
      <c r="A26" s="330"/>
      <c r="B26" s="127"/>
      <c r="C26" s="127" t="s">
        <v>50</v>
      </c>
      <c r="D26" s="330"/>
      <c r="E26" s="127"/>
      <c r="F26" s="127"/>
      <c r="G26" s="127"/>
      <c r="H26" s="127"/>
      <c r="I26" s="127"/>
      <c r="J26" s="330"/>
      <c r="K26" s="331"/>
      <c r="L26" s="331"/>
      <c r="M26" s="342">
        <f>SUM(M11:M23)</f>
        <v>800</v>
      </c>
      <c r="N26" s="127"/>
    </row>
    <row r="27" spans="1:14">
      <c r="A27" s="339"/>
      <c r="B27" s="340"/>
      <c r="C27" s="340"/>
      <c r="D27" s="339"/>
      <c r="E27" s="340"/>
      <c r="F27" s="340"/>
      <c r="G27" s="340"/>
      <c r="H27" s="340"/>
      <c r="I27" s="340"/>
      <c r="J27" s="340"/>
      <c r="K27" s="341"/>
      <c r="L27" s="340"/>
      <c r="M27" s="342"/>
      <c r="N27" s="340"/>
    </row>
    <row r="28" spans="1:14">
      <c r="A28" s="330"/>
      <c r="B28" s="127"/>
      <c r="C28" s="127" t="s">
        <v>490</v>
      </c>
      <c r="D28" s="330"/>
      <c r="E28" s="127"/>
      <c r="F28" s="127"/>
      <c r="G28" s="127"/>
      <c r="H28" s="127"/>
      <c r="I28" s="127"/>
      <c r="J28" s="330"/>
      <c r="K28" s="331"/>
      <c r="L28" s="331"/>
      <c r="M28" s="332"/>
      <c r="N28" s="127"/>
    </row>
    <row r="29" spans="1:14">
      <c r="A29" s="335"/>
      <c r="B29" s="336"/>
      <c r="C29" s="336"/>
      <c r="D29" s="335"/>
      <c r="E29" s="336"/>
      <c r="F29" s="336"/>
      <c r="G29" s="336"/>
      <c r="H29" s="336"/>
      <c r="I29" s="336"/>
      <c r="J29" s="335"/>
      <c r="K29" s="344"/>
      <c r="L29" s="344"/>
      <c r="M29" s="345"/>
      <c r="N29" s="336"/>
    </row>
    <row r="30" spans="1:14">
      <c r="A30" s="335">
        <v>1</v>
      </c>
      <c r="B30" s="336"/>
      <c r="C30" s="336" t="s">
        <v>491</v>
      </c>
      <c r="D30" s="335"/>
      <c r="E30" s="336"/>
      <c r="F30" s="336"/>
      <c r="G30" s="336"/>
      <c r="H30" s="336"/>
      <c r="I30" s="336"/>
      <c r="J30" s="335"/>
      <c r="K30" s="344"/>
      <c r="L30" s="344"/>
      <c r="M30" s="345"/>
      <c r="N30" s="336"/>
    </row>
    <row r="31" spans="1:14">
      <c r="A31" s="335"/>
      <c r="B31" s="336"/>
      <c r="C31" s="336" t="s">
        <v>492</v>
      </c>
      <c r="D31" s="335"/>
      <c r="E31" s="336"/>
      <c r="F31" s="336"/>
      <c r="G31" s="336"/>
      <c r="H31" s="336"/>
      <c r="I31" s="336"/>
      <c r="J31" s="335"/>
      <c r="K31" s="344"/>
      <c r="L31" s="344"/>
      <c r="M31" s="345"/>
      <c r="N31" s="336"/>
    </row>
    <row r="32" spans="1:14">
      <c r="A32" s="335"/>
      <c r="B32" s="336"/>
      <c r="C32" s="336"/>
      <c r="D32" s="335"/>
      <c r="E32" s="336"/>
      <c r="F32" s="336"/>
      <c r="G32" s="336"/>
      <c r="H32" s="336"/>
      <c r="I32" s="336"/>
      <c r="J32" s="335"/>
      <c r="K32" s="344"/>
      <c r="L32" s="344"/>
      <c r="M32" s="345"/>
      <c r="N32" s="336"/>
    </row>
    <row r="33" spans="1:14">
      <c r="A33" s="335"/>
      <c r="B33" s="336"/>
      <c r="C33" s="336" t="s">
        <v>313</v>
      </c>
      <c r="D33" s="335">
        <v>775</v>
      </c>
      <c r="E33" s="336"/>
      <c r="F33" s="336"/>
      <c r="G33" s="336"/>
      <c r="H33" s="336"/>
      <c r="I33" s="336"/>
      <c r="J33" s="335"/>
      <c r="K33" s="344"/>
      <c r="L33" s="344"/>
      <c r="M33" s="342">
        <f>D33*K33</f>
        <v>0</v>
      </c>
      <c r="N33" s="336"/>
    </row>
    <row r="34" spans="1:14">
      <c r="A34" s="335"/>
      <c r="B34" s="336"/>
      <c r="C34" s="336"/>
      <c r="D34" s="335"/>
      <c r="E34" s="336"/>
      <c r="F34" s="336"/>
      <c r="G34" s="336"/>
      <c r="H34" s="336"/>
      <c r="I34" s="336"/>
      <c r="J34" s="335"/>
      <c r="K34" s="344"/>
      <c r="L34" s="344"/>
      <c r="M34" s="345"/>
      <c r="N34" s="336"/>
    </row>
    <row r="35" spans="1:14">
      <c r="A35" s="335">
        <v>2</v>
      </c>
      <c r="B35" s="336"/>
      <c r="C35" s="336" t="s">
        <v>493</v>
      </c>
      <c r="D35" s="335"/>
      <c r="E35" s="336"/>
      <c r="F35" s="336"/>
      <c r="G35" s="336"/>
      <c r="H35" s="336"/>
      <c r="I35" s="336"/>
      <c r="J35" s="335"/>
      <c r="K35" s="344"/>
      <c r="L35" s="344"/>
      <c r="M35" s="345"/>
      <c r="N35" s="336"/>
    </row>
    <row r="36" spans="1:14">
      <c r="A36" s="335"/>
      <c r="B36" s="336"/>
      <c r="C36" s="336" t="s">
        <v>494</v>
      </c>
      <c r="D36" s="335"/>
      <c r="E36" s="336"/>
      <c r="F36" s="336"/>
      <c r="G36" s="336"/>
      <c r="H36" s="336"/>
      <c r="I36" s="336"/>
      <c r="J36" s="335"/>
      <c r="K36" s="344"/>
      <c r="L36" s="344"/>
      <c r="M36" s="345"/>
      <c r="N36" s="336"/>
    </row>
    <row r="37" spans="1:14">
      <c r="A37" s="335"/>
      <c r="B37" s="336"/>
      <c r="C37" s="336" t="s">
        <v>495</v>
      </c>
      <c r="D37" s="335"/>
      <c r="E37" s="336"/>
      <c r="F37" s="336"/>
      <c r="G37" s="336"/>
      <c r="H37" s="336"/>
      <c r="I37" s="336"/>
      <c r="J37" s="335"/>
      <c r="K37" s="344"/>
      <c r="L37" s="344"/>
      <c r="M37" s="345"/>
      <c r="N37" s="336"/>
    </row>
    <row r="38" spans="1:14">
      <c r="A38" s="335"/>
      <c r="B38" s="336"/>
      <c r="C38" s="336"/>
      <c r="D38" s="335"/>
      <c r="E38" s="336"/>
      <c r="F38" s="336"/>
      <c r="G38" s="336"/>
      <c r="H38" s="336"/>
      <c r="I38" s="336"/>
      <c r="J38" s="335"/>
      <c r="K38" s="344"/>
      <c r="L38" s="344"/>
      <c r="M38" s="345"/>
      <c r="N38" s="336"/>
    </row>
    <row r="39" spans="1:14">
      <c r="A39" s="335"/>
      <c r="B39" s="336"/>
      <c r="C39" s="336" t="s">
        <v>313</v>
      </c>
      <c r="D39" s="335">
        <v>775</v>
      </c>
      <c r="E39" s="336"/>
      <c r="F39" s="336"/>
      <c r="G39" s="336"/>
      <c r="H39" s="336"/>
      <c r="I39" s="336"/>
      <c r="J39" s="335"/>
      <c r="K39" s="344"/>
      <c r="L39" s="344"/>
      <c r="M39" s="342">
        <f>D39*K39</f>
        <v>0</v>
      </c>
      <c r="N39" s="336"/>
    </row>
    <row r="40" spans="1:14">
      <c r="A40" s="335"/>
      <c r="B40" s="336"/>
      <c r="C40" s="350"/>
      <c r="D40" s="335"/>
      <c r="E40" s="336"/>
      <c r="F40" s="336"/>
      <c r="G40" s="336"/>
      <c r="H40" s="336"/>
      <c r="I40" s="336"/>
      <c r="J40" s="335"/>
      <c r="K40" s="344"/>
      <c r="L40" s="344"/>
      <c r="M40" s="345"/>
      <c r="N40" s="336"/>
    </row>
    <row r="41" spans="1:14">
      <c r="A41" s="335">
        <v>3</v>
      </c>
      <c r="B41" s="351"/>
      <c r="C41" s="612" t="s">
        <v>496</v>
      </c>
      <c r="D41" s="613"/>
      <c r="E41" s="614"/>
      <c r="F41" s="615"/>
      <c r="G41" s="616"/>
      <c r="H41" s="614"/>
      <c r="I41" s="614"/>
      <c r="J41" s="613"/>
      <c r="K41" s="614"/>
      <c r="L41" s="614"/>
      <c r="M41" s="617"/>
      <c r="N41" s="351"/>
    </row>
    <row r="42" spans="1:14">
      <c r="A42" s="335"/>
      <c r="B42" s="351"/>
      <c r="C42" s="618" t="s">
        <v>497</v>
      </c>
      <c r="D42" s="619"/>
      <c r="E42" s="620"/>
      <c r="F42" s="621"/>
      <c r="G42" s="622"/>
      <c r="H42" s="620"/>
      <c r="I42" s="620"/>
      <c r="J42" s="619"/>
      <c r="K42" s="620"/>
      <c r="L42" s="620"/>
      <c r="M42" s="623"/>
      <c r="N42" s="351"/>
    </row>
    <row r="43" spans="1:14">
      <c r="A43" s="354"/>
      <c r="B43" s="355"/>
      <c r="C43" s="624" t="s">
        <v>498</v>
      </c>
      <c r="D43" s="625"/>
      <c r="E43" s="626"/>
      <c r="F43" s="626"/>
      <c r="G43" s="626"/>
      <c r="H43" s="626"/>
      <c r="I43" s="626"/>
      <c r="J43" s="625"/>
      <c r="K43" s="627"/>
      <c r="L43" s="627"/>
      <c r="M43" s="628"/>
      <c r="N43" s="355"/>
    </row>
    <row r="44" spans="1:14">
      <c r="A44" s="335"/>
      <c r="B44" s="351"/>
      <c r="C44" s="618" t="s">
        <v>499</v>
      </c>
      <c r="D44" s="619"/>
      <c r="E44" s="620"/>
      <c r="F44" s="621"/>
      <c r="G44" s="622"/>
      <c r="H44" s="620"/>
      <c r="I44" s="620"/>
      <c r="J44" s="619"/>
      <c r="K44" s="620"/>
      <c r="L44" s="620"/>
      <c r="M44" s="623"/>
      <c r="N44" s="351"/>
    </row>
    <row r="45" spans="1:14">
      <c r="A45" s="335"/>
      <c r="B45" s="351"/>
      <c r="C45" s="618" t="s">
        <v>500</v>
      </c>
      <c r="D45" s="619"/>
      <c r="E45" s="620"/>
      <c r="F45" s="621"/>
      <c r="G45" s="622"/>
      <c r="H45" s="620"/>
      <c r="I45" s="620"/>
      <c r="J45" s="619"/>
      <c r="K45" s="620"/>
      <c r="L45" s="620"/>
      <c r="M45" s="623"/>
      <c r="N45" s="351"/>
    </row>
    <row r="46" spans="1:14">
      <c r="A46" s="335"/>
      <c r="B46" s="351"/>
      <c r="C46" s="618" t="s">
        <v>501</v>
      </c>
      <c r="D46" s="619"/>
      <c r="E46" s="620"/>
      <c r="F46" s="621"/>
      <c r="G46" s="622"/>
      <c r="H46" s="620"/>
      <c r="I46" s="620"/>
      <c r="J46" s="619"/>
      <c r="K46" s="620"/>
      <c r="L46" s="620"/>
      <c r="M46" s="623"/>
      <c r="N46" s="351"/>
    </row>
    <row r="47" spans="1:14">
      <c r="A47" s="335"/>
      <c r="B47" s="351"/>
      <c r="C47" s="629" t="s">
        <v>331</v>
      </c>
      <c r="D47" s="630">
        <v>290</v>
      </c>
      <c r="E47" s="631"/>
      <c r="F47" s="631"/>
      <c r="G47" s="631"/>
      <c r="H47" s="631"/>
      <c r="I47" s="631"/>
      <c r="J47" s="632"/>
      <c r="K47" s="633">
        <v>18.5</v>
      </c>
      <c r="L47" s="631"/>
      <c r="M47" s="611">
        <f>D47*K47</f>
        <v>5365</v>
      </c>
      <c r="N47" s="351"/>
    </row>
    <row r="48" spans="1:14" ht="44.25" customHeight="1">
      <c r="A48" s="335"/>
      <c r="B48" s="351"/>
      <c r="C48" s="652" t="s">
        <v>869</v>
      </c>
      <c r="D48" s="653"/>
      <c r="E48" s="653"/>
      <c r="F48" s="653"/>
      <c r="G48" s="654"/>
      <c r="H48" s="351"/>
      <c r="I48" s="351"/>
      <c r="J48" s="335"/>
      <c r="K48" s="353"/>
      <c r="L48" s="351"/>
      <c r="M48" s="342"/>
      <c r="N48" s="351"/>
    </row>
    <row r="49" spans="1:14">
      <c r="A49" s="335"/>
      <c r="B49" s="336"/>
      <c r="C49" s="350"/>
      <c r="D49" s="335"/>
      <c r="E49" s="336"/>
      <c r="F49" s="336"/>
      <c r="G49" s="336"/>
      <c r="H49" s="336"/>
      <c r="I49" s="336"/>
      <c r="J49" s="335"/>
      <c r="K49" s="344"/>
      <c r="L49" s="344"/>
      <c r="M49" s="345"/>
      <c r="N49" s="336"/>
    </row>
    <row r="50" spans="1:14">
      <c r="A50" s="335">
        <v>4</v>
      </c>
      <c r="B50" s="351"/>
      <c r="C50" s="352" t="s">
        <v>502</v>
      </c>
      <c r="D50" s="335"/>
      <c r="E50" s="351"/>
      <c r="F50" s="353"/>
      <c r="G50" s="345"/>
      <c r="H50" s="351"/>
      <c r="I50" s="351"/>
      <c r="J50" s="335"/>
      <c r="K50" s="351"/>
      <c r="L50" s="351"/>
      <c r="M50" s="351"/>
      <c r="N50" s="351"/>
    </row>
    <row r="51" spans="1:14">
      <c r="A51" s="335"/>
      <c r="B51" s="351"/>
      <c r="C51" s="352" t="s">
        <v>503</v>
      </c>
      <c r="D51" s="335"/>
      <c r="E51" s="351"/>
      <c r="F51" s="353"/>
      <c r="G51" s="345"/>
      <c r="H51" s="351"/>
      <c r="I51" s="351"/>
      <c r="J51" s="335"/>
      <c r="K51" s="351"/>
      <c r="L51" s="351"/>
      <c r="M51" s="351"/>
      <c r="N51" s="351"/>
    </row>
    <row r="52" spans="1:14">
      <c r="A52" s="335"/>
      <c r="B52" s="351"/>
      <c r="C52" s="352" t="s">
        <v>504</v>
      </c>
      <c r="D52" s="335"/>
      <c r="E52" s="351"/>
      <c r="F52" s="351"/>
      <c r="G52" s="351"/>
      <c r="H52" s="351"/>
      <c r="I52" s="351"/>
      <c r="J52" s="335"/>
      <c r="K52" s="353"/>
      <c r="L52" s="353"/>
      <c r="M52" s="345"/>
      <c r="N52" s="351"/>
    </row>
    <row r="53" spans="1:14">
      <c r="A53" s="335"/>
      <c r="B53" s="351"/>
      <c r="C53" s="352" t="s">
        <v>501</v>
      </c>
      <c r="D53" s="335"/>
      <c r="E53" s="351"/>
      <c r="F53" s="353"/>
      <c r="G53" s="345"/>
      <c r="H53" s="351"/>
      <c r="I53" s="351"/>
      <c r="J53" s="335"/>
      <c r="K53" s="351"/>
      <c r="L53" s="351"/>
      <c r="M53" s="351"/>
      <c r="N53" s="351"/>
    </row>
    <row r="54" spans="1:14">
      <c r="A54" s="335"/>
      <c r="B54" s="351"/>
      <c r="C54" s="356" t="s">
        <v>331</v>
      </c>
      <c r="D54" s="335">
        <v>155</v>
      </c>
      <c r="E54" s="351"/>
      <c r="F54" s="351"/>
      <c r="G54" s="351"/>
      <c r="H54" s="351"/>
      <c r="I54" s="351"/>
      <c r="J54" s="335"/>
      <c r="K54" s="353"/>
      <c r="L54" s="351"/>
      <c r="M54" s="342">
        <f>D54*K54</f>
        <v>0</v>
      </c>
      <c r="N54" s="351"/>
    </row>
    <row r="55" spans="1:14">
      <c r="A55" s="358"/>
      <c r="B55" s="358"/>
      <c r="C55" s="358"/>
      <c r="D55" s="359"/>
      <c r="E55" s="358"/>
      <c r="F55" s="358"/>
      <c r="G55" s="342"/>
      <c r="H55" s="358"/>
      <c r="I55" s="339"/>
      <c r="J55" s="360"/>
      <c r="K55" s="360"/>
      <c r="L55" s="360"/>
      <c r="M55" s="358"/>
      <c r="N55" s="358"/>
    </row>
    <row r="56" spans="1:14">
      <c r="A56" s="335">
        <v>5</v>
      </c>
      <c r="B56" s="336"/>
      <c r="C56" s="336" t="s">
        <v>505</v>
      </c>
      <c r="D56" s="335"/>
      <c r="E56" s="336"/>
      <c r="F56" s="336"/>
      <c r="G56" s="336"/>
      <c r="H56" s="336"/>
      <c r="I56" s="336"/>
      <c r="J56" s="335"/>
      <c r="K56" s="344"/>
      <c r="L56" s="344"/>
      <c r="M56" s="345"/>
      <c r="N56" s="336"/>
    </row>
    <row r="57" spans="1:14">
      <c r="A57" s="335"/>
      <c r="B57" s="336"/>
      <c r="C57" s="336" t="s">
        <v>506</v>
      </c>
      <c r="D57" s="335"/>
      <c r="E57" s="336"/>
      <c r="F57" s="336"/>
      <c r="G57" s="336"/>
      <c r="H57" s="336"/>
      <c r="I57" s="336"/>
      <c r="J57" s="335"/>
      <c r="K57" s="344"/>
      <c r="L57" s="344"/>
      <c r="M57" s="345"/>
      <c r="N57" s="336"/>
    </row>
    <row r="58" spans="1:14">
      <c r="A58" s="335"/>
      <c r="B58" s="336"/>
      <c r="C58" s="336" t="s">
        <v>507</v>
      </c>
      <c r="D58" s="335"/>
      <c r="E58" s="336"/>
      <c r="F58" s="336"/>
      <c r="G58" s="336"/>
      <c r="H58" s="336"/>
      <c r="I58" s="336"/>
      <c r="J58" s="335"/>
      <c r="K58" s="344"/>
      <c r="L58" s="344"/>
      <c r="M58" s="345"/>
      <c r="N58" s="336"/>
    </row>
    <row r="59" spans="1:14">
      <c r="A59" s="335"/>
      <c r="B59" s="336"/>
      <c r="C59" s="336" t="s">
        <v>508</v>
      </c>
      <c r="D59" s="335"/>
      <c r="E59" s="336"/>
      <c r="F59" s="336"/>
      <c r="G59" s="336"/>
      <c r="H59" s="336"/>
      <c r="I59" s="336"/>
      <c r="J59" s="335"/>
      <c r="K59" s="344"/>
      <c r="L59" s="344"/>
      <c r="M59" s="345"/>
      <c r="N59" s="336"/>
    </row>
    <row r="60" spans="1:14">
      <c r="A60" s="335"/>
      <c r="B60" s="336"/>
      <c r="C60" s="336" t="s">
        <v>509</v>
      </c>
      <c r="D60" s="335"/>
      <c r="E60" s="336"/>
      <c r="F60" s="336"/>
      <c r="G60" s="336"/>
      <c r="H60" s="336"/>
      <c r="I60" s="336"/>
      <c r="J60" s="335"/>
      <c r="K60" s="344"/>
      <c r="L60" s="344"/>
      <c r="M60" s="345"/>
      <c r="N60" s="336"/>
    </row>
    <row r="61" spans="1:14">
      <c r="A61" s="335"/>
      <c r="B61" s="336"/>
      <c r="C61" s="336" t="s">
        <v>510</v>
      </c>
      <c r="D61" s="335"/>
      <c r="E61" s="336"/>
      <c r="F61" s="336"/>
      <c r="G61" s="336"/>
      <c r="H61" s="336"/>
      <c r="I61" s="336"/>
      <c r="J61" s="335"/>
      <c r="K61" s="344"/>
      <c r="L61" s="344"/>
      <c r="M61" s="345"/>
      <c r="N61" s="336"/>
    </row>
    <row r="62" spans="1:14">
      <c r="A62" s="335"/>
      <c r="B62" s="336"/>
      <c r="C62" s="336" t="s">
        <v>511</v>
      </c>
      <c r="D62" s="335"/>
      <c r="E62" s="336"/>
      <c r="F62" s="336"/>
      <c r="G62" s="336"/>
      <c r="H62" s="336"/>
      <c r="I62" s="336"/>
      <c r="J62" s="335"/>
      <c r="K62" s="344"/>
      <c r="L62" s="344"/>
      <c r="M62" s="345"/>
      <c r="N62" s="336"/>
    </row>
    <row r="63" spans="1:14">
      <c r="A63" s="335"/>
      <c r="B63" s="336"/>
      <c r="C63" s="336" t="s">
        <v>501</v>
      </c>
      <c r="D63" s="335"/>
      <c r="E63" s="336"/>
      <c r="F63" s="336"/>
      <c r="G63" s="336"/>
      <c r="H63" s="336"/>
      <c r="I63" s="336"/>
      <c r="J63" s="335"/>
      <c r="K63" s="344"/>
      <c r="L63" s="344"/>
      <c r="M63" s="345"/>
      <c r="N63" s="336"/>
    </row>
    <row r="64" spans="1:14">
      <c r="A64" s="335"/>
      <c r="B64" s="336"/>
      <c r="C64" s="336"/>
      <c r="D64" s="335"/>
      <c r="E64" s="336"/>
      <c r="F64" s="336"/>
      <c r="G64" s="336"/>
      <c r="H64" s="336"/>
      <c r="I64" s="336"/>
      <c r="J64" s="335"/>
      <c r="K64" s="344"/>
      <c r="L64" s="344"/>
      <c r="M64" s="345"/>
      <c r="N64" s="336"/>
    </row>
    <row r="65" spans="1:14">
      <c r="A65" s="335"/>
      <c r="B65" s="336"/>
      <c r="C65" s="336" t="s">
        <v>313</v>
      </c>
      <c r="D65" s="335">
        <v>15</v>
      </c>
      <c r="E65" s="336"/>
      <c r="F65" s="336"/>
      <c r="G65" s="336"/>
      <c r="H65" s="336"/>
      <c r="I65" s="336"/>
      <c r="J65" s="335"/>
      <c r="K65" s="344"/>
      <c r="L65" s="344"/>
      <c r="M65" s="342">
        <f>D65*K65</f>
        <v>0</v>
      </c>
      <c r="N65" s="336"/>
    </row>
    <row r="66" spans="1:14">
      <c r="A66" s="335"/>
      <c r="B66" s="336"/>
      <c r="C66" s="336"/>
      <c r="D66" s="335"/>
      <c r="E66" s="336"/>
      <c r="F66" s="336"/>
      <c r="G66" s="336"/>
      <c r="H66" s="336"/>
      <c r="I66" s="336"/>
      <c r="J66" s="335"/>
      <c r="K66" s="344"/>
      <c r="L66" s="344"/>
      <c r="M66" s="345"/>
      <c r="N66" s="336"/>
    </row>
    <row r="67" spans="1:14">
      <c r="A67" s="335">
        <v>7</v>
      </c>
      <c r="B67" s="336"/>
      <c r="C67" s="336" t="s">
        <v>512</v>
      </c>
      <c r="D67" s="335"/>
      <c r="E67" s="336"/>
      <c r="F67" s="336"/>
      <c r="G67" s="336"/>
      <c r="H67" s="336"/>
      <c r="I67" s="336"/>
      <c r="J67" s="335"/>
      <c r="K67" s="344"/>
      <c r="L67" s="344"/>
      <c r="M67" s="345"/>
      <c r="N67" s="336"/>
    </row>
    <row r="68" spans="1:14">
      <c r="A68" s="335"/>
      <c r="B68" s="336"/>
      <c r="C68" s="336"/>
      <c r="D68" s="335"/>
      <c r="E68" s="336"/>
      <c r="F68" s="336"/>
      <c r="G68" s="336"/>
      <c r="H68" s="336"/>
      <c r="I68" s="336"/>
      <c r="J68" s="335"/>
      <c r="K68" s="344"/>
      <c r="L68" s="344"/>
      <c r="M68" s="345"/>
      <c r="N68" s="336"/>
    </row>
    <row r="69" spans="1:14">
      <c r="A69" s="335"/>
      <c r="B69" s="336"/>
      <c r="C69" s="356" t="s">
        <v>396</v>
      </c>
      <c r="D69" s="335">
        <v>1</v>
      </c>
      <c r="E69" s="351"/>
      <c r="F69" s="351"/>
      <c r="G69" s="351"/>
      <c r="H69" s="351"/>
      <c r="I69" s="351"/>
      <c r="J69" s="335"/>
      <c r="K69" s="353"/>
      <c r="L69" s="344"/>
      <c r="M69" s="342">
        <f>D69*K69</f>
        <v>0</v>
      </c>
      <c r="N69" s="336"/>
    </row>
    <row r="70" spans="1:14">
      <c r="A70" s="335"/>
      <c r="B70" s="336"/>
      <c r="C70" s="336"/>
      <c r="D70" s="335"/>
      <c r="E70" s="336"/>
      <c r="F70" s="336"/>
      <c r="G70" s="336"/>
      <c r="H70" s="336"/>
      <c r="I70" s="336"/>
      <c r="J70" s="335"/>
      <c r="K70" s="344"/>
      <c r="L70" s="344"/>
      <c r="M70" s="345"/>
      <c r="N70" s="336"/>
    </row>
    <row r="71" spans="1:14">
      <c r="A71" s="335">
        <v>8</v>
      </c>
      <c r="B71" s="336"/>
      <c r="C71" s="336" t="s">
        <v>476</v>
      </c>
      <c r="D71" s="335"/>
      <c r="E71" s="336"/>
      <c r="F71" s="336"/>
      <c r="G71" s="336"/>
      <c r="H71" s="336"/>
      <c r="I71" s="336"/>
      <c r="J71" s="335"/>
      <c r="K71" s="344"/>
      <c r="L71" s="344"/>
      <c r="M71" s="345"/>
      <c r="N71" s="336"/>
    </row>
    <row r="72" spans="1:14">
      <c r="A72" s="335"/>
      <c r="B72" s="336"/>
      <c r="C72" s="336"/>
      <c r="D72" s="335"/>
      <c r="E72" s="336"/>
      <c r="F72" s="336"/>
      <c r="G72" s="336"/>
      <c r="H72" s="336"/>
      <c r="I72" s="336"/>
      <c r="J72" s="335"/>
      <c r="K72" s="344"/>
      <c r="L72" s="344"/>
      <c r="M72" s="345"/>
      <c r="N72" s="336"/>
    </row>
    <row r="73" spans="1:14">
      <c r="A73" s="335"/>
      <c r="B73" s="336"/>
      <c r="C73" s="356" t="s">
        <v>331</v>
      </c>
      <c r="D73" s="335">
        <v>15.6</v>
      </c>
      <c r="E73" s="351"/>
      <c r="F73" s="351"/>
      <c r="G73" s="351"/>
      <c r="H73" s="351"/>
      <c r="I73" s="351"/>
      <c r="J73" s="335"/>
      <c r="K73" s="353"/>
      <c r="L73" s="344"/>
      <c r="M73" s="342">
        <f>D73*K73</f>
        <v>0</v>
      </c>
      <c r="N73" s="336"/>
    </row>
    <row r="74" spans="1:14">
      <c r="A74" s="335"/>
      <c r="B74" s="336"/>
      <c r="C74" s="336"/>
      <c r="D74" s="335"/>
      <c r="E74" s="336"/>
      <c r="F74" s="336"/>
      <c r="G74" s="336"/>
      <c r="H74" s="336"/>
      <c r="I74" s="336"/>
      <c r="J74" s="335"/>
      <c r="K74" s="344"/>
      <c r="L74" s="344"/>
      <c r="M74" s="345"/>
      <c r="N74" s="336"/>
    </row>
    <row r="75" spans="1:14">
      <c r="A75" s="335">
        <v>9</v>
      </c>
      <c r="B75" s="336"/>
      <c r="C75" s="336" t="s">
        <v>513</v>
      </c>
      <c r="D75" s="335"/>
      <c r="E75" s="336"/>
      <c r="F75" s="336"/>
      <c r="G75" s="336"/>
      <c r="H75" s="336"/>
      <c r="I75" s="336"/>
      <c r="J75" s="335"/>
      <c r="K75" s="344"/>
      <c r="L75" s="344"/>
      <c r="M75" s="345"/>
      <c r="N75" s="336"/>
    </row>
    <row r="76" spans="1:14">
      <c r="A76" s="335"/>
      <c r="B76" s="336"/>
      <c r="C76" s="336" t="s">
        <v>514</v>
      </c>
      <c r="D76" s="335"/>
      <c r="E76" s="336"/>
      <c r="F76" s="336"/>
      <c r="G76" s="336"/>
      <c r="H76" s="336"/>
      <c r="I76" s="336"/>
      <c r="J76" s="335"/>
      <c r="K76" s="344"/>
      <c r="L76" s="344"/>
      <c r="M76" s="345"/>
      <c r="N76" s="336"/>
    </row>
    <row r="77" spans="1:14">
      <c r="A77" s="335"/>
      <c r="B77" s="336"/>
      <c r="C77" s="356" t="s">
        <v>16</v>
      </c>
      <c r="D77" s="335">
        <v>1</v>
      </c>
      <c r="E77" s="351"/>
      <c r="F77" s="351"/>
      <c r="G77" s="351"/>
      <c r="H77" s="351"/>
      <c r="I77" s="351"/>
      <c r="J77" s="335"/>
      <c r="K77" s="353"/>
      <c r="L77" s="344"/>
      <c r="M77" s="342">
        <f>D77*K77</f>
        <v>0</v>
      </c>
      <c r="N77" s="336"/>
    </row>
    <row r="78" spans="1:14">
      <c r="A78" s="335"/>
      <c r="B78" s="336"/>
      <c r="C78" s="336"/>
      <c r="D78" s="335"/>
      <c r="E78" s="336"/>
      <c r="F78" s="336"/>
      <c r="G78" s="336"/>
      <c r="H78" s="336"/>
      <c r="I78" s="336"/>
      <c r="J78" s="335"/>
      <c r="K78" s="344"/>
      <c r="L78" s="344"/>
      <c r="M78" s="345"/>
      <c r="N78" s="336"/>
    </row>
    <row r="79" spans="1:14">
      <c r="A79" s="335">
        <v>10</v>
      </c>
      <c r="B79" s="336"/>
      <c r="C79" s="336" t="s">
        <v>515</v>
      </c>
      <c r="D79" s="335"/>
      <c r="E79" s="336"/>
      <c r="F79" s="336"/>
      <c r="G79" s="336"/>
      <c r="H79" s="336"/>
      <c r="I79" s="336"/>
      <c r="J79" s="335"/>
      <c r="K79" s="344"/>
      <c r="L79" s="344"/>
      <c r="M79" s="345"/>
      <c r="N79" s="336"/>
    </row>
    <row r="80" spans="1:14">
      <c r="A80" s="335"/>
      <c r="B80" s="336"/>
      <c r="C80" s="336" t="s">
        <v>516</v>
      </c>
      <c r="D80" s="335"/>
      <c r="E80" s="336"/>
      <c r="F80" s="336"/>
      <c r="G80" s="336"/>
      <c r="H80" s="336"/>
      <c r="I80" s="336"/>
      <c r="J80" s="335"/>
      <c r="K80" s="344"/>
      <c r="L80" s="344"/>
      <c r="M80" s="345"/>
      <c r="N80" s="336"/>
    </row>
    <row r="81" spans="1:14">
      <c r="A81" s="335"/>
      <c r="B81" s="336"/>
      <c r="C81" s="336"/>
      <c r="D81" s="335"/>
      <c r="E81" s="336"/>
      <c r="F81" s="336"/>
      <c r="G81" s="336"/>
      <c r="H81" s="336"/>
      <c r="I81" s="336"/>
      <c r="J81" s="335"/>
      <c r="K81" s="344"/>
      <c r="L81" s="344"/>
      <c r="M81" s="345"/>
      <c r="N81" s="336"/>
    </row>
    <row r="82" spans="1:14">
      <c r="A82" s="335"/>
      <c r="B82" s="336"/>
      <c r="C82" s="336" t="s">
        <v>313</v>
      </c>
      <c r="D82" s="335">
        <v>29</v>
      </c>
      <c r="E82" s="336"/>
      <c r="F82" s="336"/>
      <c r="G82" s="336"/>
      <c r="H82" s="336"/>
      <c r="I82" s="336"/>
      <c r="J82" s="335"/>
      <c r="K82" s="344"/>
      <c r="L82" s="344"/>
      <c r="M82" s="342">
        <f>D82*K82</f>
        <v>0</v>
      </c>
      <c r="N82" s="336"/>
    </row>
    <row r="83" spans="1:14">
      <c r="A83" s="335"/>
      <c r="B83" s="336"/>
      <c r="C83" s="336"/>
      <c r="D83" s="335"/>
      <c r="E83" s="336"/>
      <c r="F83" s="336"/>
      <c r="G83" s="336"/>
      <c r="H83" s="336"/>
      <c r="I83" s="336"/>
      <c r="J83" s="335"/>
      <c r="K83" s="344"/>
      <c r="L83" s="344"/>
      <c r="M83" s="345"/>
      <c r="N83" s="336"/>
    </row>
    <row r="84" spans="1:14">
      <c r="A84" s="335">
        <v>11</v>
      </c>
      <c r="B84" s="336"/>
      <c r="C84" s="336" t="s">
        <v>517</v>
      </c>
      <c r="D84" s="335"/>
      <c r="E84" s="336"/>
      <c r="F84" s="336"/>
      <c r="G84" s="336"/>
      <c r="H84" s="336"/>
      <c r="I84" s="336"/>
      <c r="J84" s="335"/>
      <c r="K84" s="344"/>
      <c r="L84" s="344"/>
      <c r="M84" s="345"/>
      <c r="N84" s="336"/>
    </row>
    <row r="85" spans="1:14">
      <c r="A85" s="335"/>
      <c r="B85" s="336"/>
      <c r="C85" s="336" t="s">
        <v>518</v>
      </c>
      <c r="D85" s="335"/>
      <c r="E85" s="336"/>
      <c r="F85" s="336"/>
      <c r="G85" s="336"/>
      <c r="H85" s="336"/>
      <c r="I85" s="336"/>
      <c r="J85" s="335"/>
      <c r="K85" s="344"/>
      <c r="L85" s="344"/>
      <c r="M85" s="345"/>
      <c r="N85" s="336"/>
    </row>
    <row r="86" spans="1:14">
      <c r="A86" s="335"/>
      <c r="B86" s="336"/>
      <c r="C86" s="336"/>
      <c r="D86" s="335"/>
      <c r="E86" s="336"/>
      <c r="F86" s="336"/>
      <c r="G86" s="336"/>
      <c r="H86" s="336"/>
      <c r="I86" s="336"/>
      <c r="J86" s="335"/>
      <c r="K86" s="344"/>
      <c r="L86" s="344"/>
      <c r="M86" s="345"/>
      <c r="N86" s="336"/>
    </row>
    <row r="87" spans="1:14">
      <c r="A87" s="335"/>
      <c r="B87" s="336"/>
      <c r="C87" s="336" t="s">
        <v>313</v>
      </c>
      <c r="D87" s="335">
        <v>30</v>
      </c>
      <c r="E87" s="336"/>
      <c r="F87" s="336"/>
      <c r="G87" s="336"/>
      <c r="H87" s="336"/>
      <c r="I87" s="336"/>
      <c r="J87" s="335"/>
      <c r="K87" s="344"/>
      <c r="L87" s="344"/>
      <c r="M87" s="342">
        <f>D87*K87</f>
        <v>0</v>
      </c>
      <c r="N87" s="336"/>
    </row>
    <row r="88" spans="1:14">
      <c r="A88" s="335"/>
      <c r="B88" s="336"/>
      <c r="C88" s="336"/>
      <c r="D88" s="335"/>
      <c r="E88" s="336"/>
      <c r="F88" s="336"/>
      <c r="G88" s="336"/>
      <c r="H88" s="336"/>
      <c r="I88" s="336"/>
      <c r="J88" s="335"/>
      <c r="K88" s="344"/>
      <c r="L88" s="344"/>
      <c r="M88" s="345"/>
      <c r="N88" s="336"/>
    </row>
    <row r="89" spans="1:14">
      <c r="A89" s="335">
        <v>12</v>
      </c>
      <c r="B89" s="336"/>
      <c r="C89" s="336" t="s">
        <v>519</v>
      </c>
      <c r="D89" s="335"/>
      <c r="E89" s="336"/>
      <c r="F89" s="336"/>
      <c r="G89" s="336"/>
      <c r="H89" s="336"/>
      <c r="I89" s="336"/>
      <c r="J89" s="335"/>
      <c r="K89" s="344"/>
      <c r="L89" s="344"/>
      <c r="M89" s="345"/>
      <c r="N89" s="336"/>
    </row>
    <row r="90" spans="1:14">
      <c r="A90" s="335"/>
      <c r="B90" s="336"/>
      <c r="C90" s="336" t="s">
        <v>520</v>
      </c>
      <c r="D90" s="335"/>
      <c r="E90" s="336"/>
      <c r="F90" s="336"/>
      <c r="G90" s="336"/>
      <c r="H90" s="336"/>
      <c r="I90" s="336"/>
      <c r="J90" s="335"/>
      <c r="K90" s="344"/>
      <c r="L90" s="344"/>
      <c r="M90" s="345"/>
      <c r="N90" s="336"/>
    </row>
    <row r="91" spans="1:14">
      <c r="A91" s="335"/>
      <c r="B91" s="336"/>
      <c r="C91" s="336"/>
      <c r="D91" s="335"/>
      <c r="E91" s="336"/>
      <c r="F91" s="336"/>
      <c r="G91" s="336"/>
      <c r="H91" s="336"/>
      <c r="I91" s="336"/>
      <c r="J91" s="335"/>
      <c r="K91" s="344"/>
      <c r="L91" s="344"/>
      <c r="M91" s="345"/>
      <c r="N91" s="336"/>
    </row>
    <row r="92" spans="1:14">
      <c r="A92" s="335"/>
      <c r="B92" s="336"/>
      <c r="C92" s="336" t="s">
        <v>16</v>
      </c>
      <c r="D92" s="335">
        <v>4</v>
      </c>
      <c r="E92" s="336"/>
      <c r="F92" s="336"/>
      <c r="G92" s="336"/>
      <c r="H92" s="336"/>
      <c r="I92" s="336"/>
      <c r="J92" s="335"/>
      <c r="K92" s="344"/>
      <c r="L92" s="344"/>
      <c r="M92" s="342">
        <f>D92*K92</f>
        <v>0</v>
      </c>
      <c r="N92" s="336"/>
    </row>
    <row r="93" spans="1:14">
      <c r="A93" s="335"/>
      <c r="B93" s="336"/>
      <c r="C93" s="336"/>
      <c r="D93" s="357"/>
      <c r="E93" s="336"/>
      <c r="F93" s="336"/>
      <c r="G93" s="361"/>
      <c r="H93" s="336"/>
      <c r="I93" s="336"/>
      <c r="J93" s="335"/>
      <c r="K93" s="336"/>
      <c r="L93" s="336"/>
      <c r="M93" s="362"/>
      <c r="N93" s="336"/>
    </row>
    <row r="94" spans="1:14">
      <c r="A94" s="335">
        <v>13</v>
      </c>
      <c r="B94" s="336"/>
      <c r="C94" s="336" t="s">
        <v>521</v>
      </c>
      <c r="D94" s="357"/>
      <c r="E94" s="336"/>
      <c r="F94" s="336"/>
      <c r="G94" s="361"/>
      <c r="H94" s="336"/>
      <c r="I94" s="336"/>
      <c r="J94" s="335"/>
      <c r="K94" s="344"/>
      <c r="L94" s="363"/>
      <c r="M94" s="345"/>
      <c r="N94" s="336"/>
    </row>
    <row r="95" spans="1:14">
      <c r="A95" s="335"/>
      <c r="B95" s="336"/>
      <c r="C95" s="336" t="s">
        <v>522</v>
      </c>
      <c r="D95" s="357"/>
      <c r="E95" s="336"/>
      <c r="F95" s="336"/>
      <c r="G95" s="361"/>
      <c r="H95" s="336"/>
      <c r="I95" s="336"/>
      <c r="J95" s="335"/>
      <c r="K95" s="344"/>
      <c r="L95" s="363"/>
      <c r="M95" s="345"/>
      <c r="N95" s="336"/>
    </row>
    <row r="96" spans="1:14">
      <c r="A96" s="335"/>
      <c r="B96" s="336"/>
      <c r="C96" s="336"/>
      <c r="D96" s="357"/>
      <c r="E96" s="336"/>
      <c r="F96" s="336"/>
      <c r="G96" s="361"/>
      <c r="H96" s="336"/>
      <c r="I96" s="336"/>
      <c r="J96" s="335"/>
      <c r="K96" s="344"/>
      <c r="L96" s="363"/>
      <c r="M96" s="345"/>
      <c r="N96" s="336"/>
    </row>
    <row r="97" spans="1:14">
      <c r="A97" s="335"/>
      <c r="B97" s="336"/>
      <c r="C97" s="336" t="s">
        <v>331</v>
      </c>
      <c r="D97" s="357">
        <v>7.6</v>
      </c>
      <c r="E97" s="336"/>
      <c r="F97" s="336"/>
      <c r="G97" s="336"/>
      <c r="H97" s="336"/>
      <c r="I97" s="336"/>
      <c r="J97" s="335"/>
      <c r="K97" s="341"/>
      <c r="L97" s="363"/>
      <c r="M97" s="342">
        <f>D97*K97</f>
        <v>0</v>
      </c>
      <c r="N97" s="336"/>
    </row>
    <row r="98" spans="1:14">
      <c r="A98" s="339"/>
      <c r="B98" s="358"/>
      <c r="C98" s="358"/>
      <c r="D98" s="339"/>
      <c r="E98" s="358"/>
      <c r="F98" s="364"/>
      <c r="G98" s="363"/>
      <c r="H98" s="358"/>
      <c r="I98" s="358"/>
      <c r="J98" s="358"/>
      <c r="K98" s="358"/>
      <c r="L98" s="358"/>
      <c r="M98" s="365"/>
      <c r="N98" s="358"/>
    </row>
    <row r="99" spans="1:14">
      <c r="A99" s="335">
        <v>14</v>
      </c>
      <c r="B99" s="336"/>
      <c r="C99" s="336" t="s">
        <v>523</v>
      </c>
      <c r="D99" s="357"/>
      <c r="E99" s="336"/>
      <c r="F99" s="366"/>
      <c r="G99" s="363"/>
      <c r="H99" s="336"/>
      <c r="I99" s="336"/>
      <c r="J99" s="335"/>
      <c r="K99" s="336"/>
      <c r="L99" s="336"/>
      <c r="M99" s="336"/>
      <c r="N99" s="366"/>
    </row>
    <row r="100" spans="1:14">
      <c r="A100" s="335"/>
      <c r="B100" s="336"/>
      <c r="C100" s="336" t="s">
        <v>524</v>
      </c>
      <c r="D100" s="357"/>
      <c r="E100" s="336"/>
      <c r="F100" s="366"/>
      <c r="G100" s="363"/>
      <c r="H100" s="336"/>
      <c r="I100" s="336"/>
      <c r="J100" s="335"/>
      <c r="K100" s="336"/>
      <c r="L100" s="336"/>
      <c r="M100" s="336"/>
      <c r="N100" s="366"/>
    </row>
    <row r="101" spans="1:14">
      <c r="A101" s="335"/>
      <c r="B101" s="336"/>
      <c r="C101" s="336" t="s">
        <v>525</v>
      </c>
      <c r="D101" s="357"/>
      <c r="E101" s="336"/>
      <c r="F101" s="366"/>
      <c r="G101" s="363"/>
      <c r="H101" s="336"/>
      <c r="I101" s="336"/>
      <c r="J101" s="335"/>
      <c r="K101" s="336"/>
      <c r="L101" s="336"/>
      <c r="M101" s="336"/>
      <c r="N101" s="366"/>
    </row>
    <row r="102" spans="1:14">
      <c r="A102" s="335"/>
      <c r="B102" s="336"/>
      <c r="C102" s="336" t="s">
        <v>526</v>
      </c>
      <c r="D102" s="357"/>
      <c r="E102" s="336"/>
      <c r="F102" s="366"/>
      <c r="G102" s="363"/>
      <c r="H102" s="336"/>
      <c r="I102" s="336"/>
      <c r="J102" s="335"/>
      <c r="K102" s="336"/>
      <c r="L102" s="336"/>
      <c r="M102" s="336"/>
      <c r="N102" s="366"/>
    </row>
    <row r="103" spans="1:14">
      <c r="A103" s="335"/>
      <c r="B103" s="336"/>
      <c r="C103" s="336" t="s">
        <v>527</v>
      </c>
      <c r="D103" s="357"/>
      <c r="E103" s="336"/>
      <c r="F103" s="366"/>
      <c r="G103" s="363"/>
      <c r="H103" s="336"/>
      <c r="I103" s="336"/>
      <c r="J103" s="335"/>
      <c r="K103" s="336"/>
      <c r="L103" s="336"/>
      <c r="M103" s="336"/>
      <c r="N103" s="366"/>
    </row>
    <row r="104" spans="1:14">
      <c r="A104" s="335"/>
      <c r="B104" s="336"/>
      <c r="C104" s="336" t="s">
        <v>528</v>
      </c>
      <c r="D104" s="357"/>
      <c r="E104" s="336"/>
      <c r="F104" s="366"/>
      <c r="G104" s="363"/>
      <c r="H104" s="336"/>
      <c r="I104" s="336"/>
      <c r="J104" s="335"/>
      <c r="K104" s="336"/>
      <c r="L104" s="336"/>
      <c r="M104" s="336"/>
      <c r="N104" s="366"/>
    </row>
    <row r="105" spans="1:14">
      <c r="A105" s="335"/>
      <c r="B105" s="336"/>
      <c r="C105" s="336" t="s">
        <v>529</v>
      </c>
      <c r="D105" s="357"/>
      <c r="E105" s="336"/>
      <c r="F105" s="366"/>
      <c r="G105" s="363"/>
      <c r="H105" s="336"/>
      <c r="I105" s="336"/>
      <c r="J105" s="335"/>
      <c r="K105" s="336"/>
      <c r="L105" s="336"/>
      <c r="M105" s="336"/>
      <c r="N105" s="366"/>
    </row>
    <row r="106" spans="1:14">
      <c r="A106" s="335"/>
      <c r="B106" s="336"/>
      <c r="C106" s="336" t="s">
        <v>530</v>
      </c>
      <c r="D106" s="357"/>
      <c r="E106" s="336"/>
      <c r="F106" s="366"/>
      <c r="G106" s="363"/>
      <c r="H106" s="336"/>
      <c r="I106" s="336"/>
      <c r="J106" s="335"/>
      <c r="K106" s="336"/>
      <c r="L106" s="336"/>
      <c r="M106" s="336"/>
      <c r="N106" s="366"/>
    </row>
    <row r="107" spans="1:14">
      <c r="A107" s="335"/>
      <c r="B107" s="336"/>
      <c r="C107" s="336" t="s">
        <v>531</v>
      </c>
      <c r="D107" s="357"/>
      <c r="E107" s="336"/>
      <c r="F107" s="366"/>
      <c r="G107" s="363"/>
      <c r="H107" s="336"/>
      <c r="I107" s="336"/>
      <c r="J107" s="335"/>
      <c r="K107" s="336"/>
      <c r="L107" s="336"/>
      <c r="M107" s="336"/>
      <c r="N107" s="366"/>
    </row>
    <row r="108" spans="1:14">
      <c r="A108" s="335"/>
      <c r="B108" s="336"/>
      <c r="C108" s="336"/>
      <c r="D108" s="357"/>
      <c r="E108" s="336"/>
      <c r="F108" s="366"/>
      <c r="G108" s="363"/>
      <c r="H108" s="336"/>
      <c r="I108" s="336"/>
      <c r="J108" s="335"/>
      <c r="K108" s="336"/>
      <c r="L108" s="336"/>
      <c r="M108" s="336"/>
      <c r="N108" s="366"/>
    </row>
    <row r="109" spans="1:14">
      <c r="A109" s="335"/>
      <c r="B109" s="336"/>
      <c r="C109" s="336" t="s">
        <v>331</v>
      </c>
      <c r="D109" s="357">
        <v>1.5</v>
      </c>
      <c r="E109" s="336"/>
      <c r="F109" s="366"/>
      <c r="G109" s="336"/>
      <c r="H109" s="336"/>
      <c r="I109" s="336"/>
      <c r="J109" s="335"/>
      <c r="K109" s="363"/>
      <c r="L109" s="336"/>
      <c r="M109" s="342">
        <f>D109*K109</f>
        <v>0</v>
      </c>
      <c r="N109" s="336"/>
    </row>
    <row r="110" spans="1:14">
      <c r="A110" s="358"/>
      <c r="B110" s="358"/>
      <c r="C110" s="367"/>
      <c r="D110" s="359"/>
      <c r="E110" s="358"/>
      <c r="F110" s="358"/>
      <c r="G110" s="342"/>
      <c r="H110" s="358"/>
      <c r="I110" s="339"/>
      <c r="J110" s="360"/>
      <c r="K110" s="360"/>
      <c r="L110" s="360"/>
      <c r="M110" s="358"/>
      <c r="N110" s="358"/>
    </row>
    <row r="111" spans="1:14">
      <c r="A111" s="339"/>
      <c r="B111" s="358"/>
      <c r="C111" s="358"/>
      <c r="D111" s="359"/>
      <c r="E111" s="358"/>
      <c r="F111" s="364"/>
      <c r="G111" s="368"/>
      <c r="H111" s="358"/>
      <c r="I111" s="358"/>
      <c r="J111" s="358"/>
      <c r="K111" s="358"/>
      <c r="L111" s="358"/>
      <c r="M111" s="358"/>
      <c r="N111" s="358"/>
    </row>
    <row r="112" spans="1:14">
      <c r="A112" s="339">
        <v>15</v>
      </c>
      <c r="B112" s="358"/>
      <c r="C112" s="358" t="s">
        <v>532</v>
      </c>
      <c r="D112" s="359"/>
      <c r="E112" s="358"/>
      <c r="F112" s="358"/>
      <c r="G112" s="358"/>
      <c r="H112" s="358"/>
      <c r="I112" s="358"/>
      <c r="J112" s="358"/>
      <c r="K112" s="358"/>
      <c r="L112" s="358"/>
      <c r="M112" s="358"/>
      <c r="N112" s="358"/>
    </row>
    <row r="113" spans="1:14">
      <c r="A113" s="339"/>
      <c r="B113" s="358"/>
      <c r="C113" s="358"/>
      <c r="D113" s="359"/>
      <c r="E113" s="358"/>
      <c r="F113" s="358"/>
      <c r="G113" s="358"/>
      <c r="H113" s="358"/>
      <c r="I113" s="358"/>
      <c r="J113" s="358"/>
      <c r="K113" s="358"/>
      <c r="L113" s="358"/>
      <c r="M113" s="358"/>
      <c r="N113" s="358"/>
    </row>
    <row r="114" spans="1:14">
      <c r="A114" s="339"/>
      <c r="B114" s="358"/>
      <c r="C114" s="358" t="s">
        <v>16</v>
      </c>
      <c r="D114" s="359">
        <v>1</v>
      </c>
      <c r="E114" s="358"/>
      <c r="F114" s="358"/>
      <c r="G114" s="358"/>
      <c r="H114" s="358"/>
      <c r="I114" s="358"/>
      <c r="J114" s="358"/>
      <c r="K114" s="364"/>
      <c r="L114" s="358"/>
      <c r="M114" s="369">
        <f>D114*K114</f>
        <v>0</v>
      </c>
      <c r="N114" s="358"/>
    </row>
    <row r="115" spans="1:14">
      <c r="A115" s="339"/>
      <c r="B115" s="358"/>
      <c r="C115" s="358"/>
      <c r="D115" s="359"/>
      <c r="E115" s="358"/>
      <c r="F115" s="364"/>
      <c r="G115" s="368"/>
      <c r="H115" s="358"/>
      <c r="I115" s="358"/>
      <c r="J115" s="358"/>
      <c r="K115" s="358"/>
      <c r="L115" s="358"/>
      <c r="M115" s="358"/>
      <c r="N115" s="358"/>
    </row>
    <row r="116" spans="1:14">
      <c r="A116" s="339">
        <v>16</v>
      </c>
      <c r="B116" s="358"/>
      <c r="C116" s="358" t="s">
        <v>533</v>
      </c>
      <c r="D116" s="359"/>
      <c r="E116" s="358"/>
      <c r="F116" s="358"/>
      <c r="G116" s="358"/>
      <c r="H116" s="358"/>
      <c r="I116" s="358"/>
      <c r="J116" s="358"/>
      <c r="K116" s="358"/>
      <c r="L116" s="358"/>
      <c r="M116" s="358"/>
      <c r="N116" s="358"/>
    </row>
    <row r="117" spans="1:14">
      <c r="A117" s="339"/>
      <c r="B117" s="358"/>
      <c r="C117" s="358" t="s">
        <v>534</v>
      </c>
      <c r="D117" s="359"/>
      <c r="E117" s="358"/>
      <c r="F117" s="358"/>
      <c r="G117" s="358"/>
      <c r="H117" s="358"/>
      <c r="I117" s="358"/>
      <c r="J117" s="358"/>
      <c r="K117" s="358"/>
      <c r="L117" s="358"/>
      <c r="M117" s="358"/>
      <c r="N117" s="358"/>
    </row>
    <row r="118" spans="1:14">
      <c r="A118" s="339"/>
      <c r="B118" s="358"/>
      <c r="C118" s="358" t="s">
        <v>535</v>
      </c>
      <c r="D118" s="359"/>
      <c r="E118" s="358"/>
      <c r="F118" s="358"/>
      <c r="G118" s="358"/>
      <c r="H118" s="358"/>
      <c r="I118" s="358"/>
      <c r="J118" s="358"/>
      <c r="K118" s="358"/>
      <c r="L118" s="358"/>
      <c r="M118" s="358"/>
      <c r="N118" s="358"/>
    </row>
    <row r="119" spans="1:14">
      <c r="A119" s="339"/>
      <c r="B119" s="358"/>
      <c r="C119" s="358" t="s">
        <v>536</v>
      </c>
      <c r="D119" s="359"/>
      <c r="E119" s="358"/>
      <c r="F119" s="358"/>
      <c r="G119" s="358"/>
      <c r="H119" s="358"/>
      <c r="I119" s="358"/>
      <c r="J119" s="358"/>
      <c r="K119" s="358"/>
      <c r="L119" s="358"/>
      <c r="M119" s="358"/>
      <c r="N119" s="358"/>
    </row>
    <row r="120" spans="1:14">
      <c r="A120" s="339"/>
      <c r="B120" s="358"/>
      <c r="C120" s="358" t="s">
        <v>537</v>
      </c>
      <c r="D120" s="359"/>
      <c r="E120" s="358"/>
      <c r="F120" s="358"/>
      <c r="G120" s="358"/>
      <c r="H120" s="358"/>
      <c r="I120" s="358"/>
      <c r="J120" s="358"/>
      <c r="K120" s="358"/>
      <c r="L120" s="358"/>
      <c r="M120" s="358"/>
      <c r="N120" s="358"/>
    </row>
    <row r="121" spans="1:14">
      <c r="A121" s="339"/>
      <c r="B121" s="358"/>
      <c r="C121" s="358"/>
      <c r="D121" s="359"/>
      <c r="E121" s="358"/>
      <c r="F121" s="358"/>
      <c r="G121" s="358"/>
      <c r="H121" s="358"/>
      <c r="I121" s="358"/>
      <c r="J121" s="358"/>
      <c r="K121" s="358"/>
      <c r="L121" s="358"/>
      <c r="M121" s="358"/>
      <c r="N121" s="358"/>
    </row>
    <row r="122" spans="1:14">
      <c r="A122" s="339"/>
      <c r="B122" s="358"/>
      <c r="C122" s="358" t="s">
        <v>16</v>
      </c>
      <c r="D122" s="359">
        <v>2</v>
      </c>
      <c r="E122" s="358"/>
      <c r="F122" s="358"/>
      <c r="G122" s="358"/>
      <c r="H122" s="358"/>
      <c r="I122" s="358"/>
      <c r="J122" s="358"/>
      <c r="K122" s="364"/>
      <c r="L122" s="358"/>
      <c r="M122" s="369">
        <f>D122*K122</f>
        <v>0</v>
      </c>
      <c r="N122" s="358"/>
    </row>
    <row r="123" spans="1:14">
      <c r="A123" s="339"/>
      <c r="B123" s="358"/>
      <c r="C123" s="358"/>
      <c r="D123" s="359"/>
      <c r="E123" s="358"/>
      <c r="F123" s="364"/>
      <c r="G123" s="369"/>
      <c r="H123" s="358"/>
      <c r="I123" s="358"/>
      <c r="J123" s="358"/>
      <c r="K123" s="358"/>
      <c r="L123" s="358"/>
      <c r="M123" s="358"/>
      <c r="N123" s="358"/>
    </row>
    <row r="124" spans="1:14">
      <c r="A124" s="339">
        <v>17</v>
      </c>
      <c r="B124" s="358"/>
      <c r="C124" s="358" t="s">
        <v>538</v>
      </c>
      <c r="D124" s="339"/>
      <c r="E124" s="358"/>
      <c r="F124" s="360"/>
      <c r="G124" s="358"/>
      <c r="H124" s="358"/>
      <c r="I124" s="358"/>
      <c r="J124" s="358"/>
      <c r="K124" s="358"/>
      <c r="L124" s="358"/>
      <c r="M124" s="360"/>
      <c r="N124" s="358"/>
    </row>
    <row r="125" spans="1:14">
      <c r="A125" s="339"/>
      <c r="B125" s="358"/>
      <c r="C125" s="358" t="s">
        <v>539</v>
      </c>
      <c r="D125" s="339"/>
      <c r="E125" s="358"/>
      <c r="F125" s="360"/>
      <c r="G125" s="358"/>
      <c r="H125" s="358"/>
      <c r="I125" s="358"/>
      <c r="J125" s="358"/>
      <c r="K125" s="358"/>
      <c r="L125" s="358"/>
      <c r="M125" s="360"/>
      <c r="N125" s="358"/>
    </row>
    <row r="126" spans="1:14">
      <c r="A126" s="339"/>
      <c r="B126" s="358"/>
      <c r="C126" s="358" t="s">
        <v>540</v>
      </c>
      <c r="D126" s="339"/>
      <c r="E126" s="358"/>
      <c r="F126" s="360"/>
      <c r="G126" s="358"/>
      <c r="H126" s="358"/>
      <c r="I126" s="358"/>
      <c r="J126" s="358"/>
      <c r="K126" s="358"/>
      <c r="L126" s="358"/>
      <c r="M126" s="360"/>
      <c r="N126" s="358"/>
    </row>
    <row r="127" spans="1:14">
      <c r="A127" s="339"/>
      <c r="B127" s="358"/>
      <c r="C127" s="358" t="s">
        <v>541</v>
      </c>
      <c r="D127" s="339"/>
      <c r="E127" s="358"/>
      <c r="F127" s="360"/>
      <c r="G127" s="358"/>
      <c r="H127" s="358"/>
      <c r="I127" s="358"/>
      <c r="J127" s="358"/>
      <c r="K127" s="358"/>
      <c r="L127" s="358"/>
      <c r="M127" s="360"/>
      <c r="N127" s="358"/>
    </row>
    <row r="128" spans="1:14">
      <c r="A128" s="339"/>
      <c r="B128" s="358"/>
      <c r="C128" s="358" t="s">
        <v>542</v>
      </c>
      <c r="D128" s="339"/>
      <c r="E128" s="358"/>
      <c r="F128" s="360"/>
      <c r="G128" s="358"/>
      <c r="H128" s="358"/>
      <c r="I128" s="358"/>
      <c r="J128" s="358"/>
      <c r="K128" s="358"/>
      <c r="L128" s="358"/>
      <c r="M128" s="360"/>
      <c r="N128" s="358"/>
    </row>
    <row r="129" spans="1:14">
      <c r="A129" s="339"/>
      <c r="B129" s="358"/>
      <c r="C129" s="358"/>
      <c r="D129" s="339"/>
      <c r="E129" s="358"/>
      <c r="F129" s="360"/>
      <c r="G129" s="358"/>
      <c r="H129" s="358"/>
      <c r="I129" s="358"/>
      <c r="J129" s="358"/>
      <c r="K129" s="358"/>
      <c r="L129" s="358"/>
      <c r="M129" s="360"/>
      <c r="N129" s="358"/>
    </row>
    <row r="130" spans="1:14">
      <c r="A130" s="339"/>
      <c r="B130" s="358"/>
      <c r="C130" s="358" t="s">
        <v>396</v>
      </c>
      <c r="D130" s="339">
        <v>1</v>
      </c>
      <c r="E130" s="358"/>
      <c r="F130" s="358"/>
      <c r="G130" s="358"/>
      <c r="H130" s="358"/>
      <c r="I130" s="358"/>
      <c r="J130" s="358"/>
      <c r="K130" s="364"/>
      <c r="L130" s="358"/>
      <c r="M130" s="363">
        <f>D130*K130</f>
        <v>0</v>
      </c>
      <c r="N130" s="358"/>
    </row>
    <row r="131" spans="1:14">
      <c r="A131" s="339"/>
      <c r="B131" s="358"/>
      <c r="C131" s="358"/>
      <c r="D131" s="339"/>
      <c r="E131" s="358"/>
      <c r="F131" s="358"/>
      <c r="G131" s="358"/>
      <c r="H131" s="358"/>
      <c r="I131" s="358"/>
      <c r="J131" s="358"/>
      <c r="K131" s="364"/>
      <c r="L131" s="358"/>
      <c r="M131" s="363"/>
      <c r="N131" s="358"/>
    </row>
    <row r="132" spans="1:14">
      <c r="A132" s="335">
        <v>18</v>
      </c>
      <c r="B132" s="336"/>
      <c r="C132" s="350" t="s">
        <v>543</v>
      </c>
      <c r="D132" s="335"/>
      <c r="E132" s="336"/>
      <c r="F132" s="336"/>
      <c r="G132" s="336"/>
      <c r="H132" s="336"/>
      <c r="I132" s="336"/>
      <c r="J132" s="335"/>
      <c r="K132" s="344"/>
      <c r="L132" s="344"/>
      <c r="M132" s="370"/>
      <c r="N132" s="336"/>
    </row>
    <row r="133" spans="1:14">
      <c r="A133" s="335"/>
      <c r="B133" s="336"/>
      <c r="C133" s="350" t="s">
        <v>544</v>
      </c>
      <c r="D133" s="335"/>
      <c r="E133" s="336"/>
      <c r="F133" s="336"/>
      <c r="G133" s="336"/>
      <c r="H133" s="336"/>
      <c r="I133" s="336"/>
      <c r="J133" s="335"/>
      <c r="K133" s="344"/>
      <c r="L133" s="344"/>
      <c r="M133" s="370"/>
      <c r="N133" s="336"/>
    </row>
    <row r="134" spans="1:14">
      <c r="A134" s="335"/>
      <c r="B134" s="336"/>
      <c r="C134" s="350" t="s">
        <v>545</v>
      </c>
      <c r="D134" s="335"/>
      <c r="E134" s="336"/>
      <c r="F134" s="336"/>
      <c r="G134" s="336"/>
      <c r="H134" s="336"/>
      <c r="I134" s="336"/>
      <c r="J134" s="335"/>
      <c r="K134" s="344"/>
      <c r="L134" s="344"/>
      <c r="M134" s="370"/>
      <c r="N134" s="336"/>
    </row>
    <row r="135" spans="1:14">
      <c r="A135" s="335"/>
      <c r="B135" s="336"/>
      <c r="C135" s="350" t="s">
        <v>546</v>
      </c>
      <c r="D135" s="335"/>
      <c r="E135" s="336"/>
      <c r="F135" s="336"/>
      <c r="G135" s="336"/>
      <c r="H135" s="336"/>
      <c r="I135" s="336"/>
      <c r="J135" s="335"/>
      <c r="K135" s="344"/>
      <c r="L135" s="344"/>
      <c r="M135" s="370"/>
      <c r="N135" s="336"/>
    </row>
    <row r="136" spans="1:14">
      <c r="A136" s="335"/>
      <c r="B136" s="336"/>
      <c r="C136" s="350" t="s">
        <v>547</v>
      </c>
      <c r="D136" s="335"/>
      <c r="E136" s="336"/>
      <c r="F136" s="336"/>
      <c r="G136" s="336"/>
      <c r="H136" s="336"/>
      <c r="I136" s="336"/>
      <c r="J136" s="335"/>
      <c r="K136" s="344"/>
      <c r="L136" s="344"/>
      <c r="M136" s="370"/>
      <c r="N136" s="336"/>
    </row>
    <row r="137" spans="1:14">
      <c r="A137" s="335"/>
      <c r="B137" s="336"/>
      <c r="C137" s="350"/>
      <c r="D137" s="335"/>
      <c r="E137" s="336"/>
      <c r="F137" s="336"/>
      <c r="G137" s="336"/>
      <c r="H137" s="336"/>
      <c r="I137" s="336"/>
      <c r="J137" s="335"/>
      <c r="K137" s="344"/>
      <c r="L137" s="344"/>
      <c r="M137" s="370"/>
      <c r="N137" s="336"/>
    </row>
    <row r="138" spans="1:14">
      <c r="A138" s="335"/>
      <c r="B138" s="336"/>
      <c r="C138" s="371" t="s">
        <v>331</v>
      </c>
      <c r="D138" s="335">
        <v>126</v>
      </c>
      <c r="E138" s="336"/>
      <c r="F138" s="336"/>
      <c r="G138" s="336"/>
      <c r="H138" s="336"/>
      <c r="I138" s="336"/>
      <c r="J138" s="335"/>
      <c r="K138" s="344"/>
      <c r="L138" s="344"/>
      <c r="M138" s="342">
        <f>D138*K138</f>
        <v>0</v>
      </c>
      <c r="N138" s="336"/>
    </row>
    <row r="139" spans="1:14">
      <c r="A139" s="335"/>
      <c r="B139" s="336"/>
      <c r="C139" s="336"/>
      <c r="D139" s="335"/>
      <c r="E139" s="336"/>
      <c r="F139" s="336"/>
      <c r="G139" s="336"/>
      <c r="H139" s="336"/>
      <c r="I139" s="336"/>
      <c r="J139" s="335"/>
      <c r="K139" s="344"/>
      <c r="L139" s="344"/>
      <c r="M139" s="345"/>
      <c r="N139" s="336"/>
    </row>
    <row r="140" spans="1:14">
      <c r="A140" s="339">
        <v>19</v>
      </c>
      <c r="B140" s="340"/>
      <c r="C140" s="340" t="s">
        <v>548</v>
      </c>
      <c r="D140" s="359"/>
      <c r="E140" s="340"/>
      <c r="F140" s="340"/>
      <c r="G140" s="340"/>
      <c r="H140" s="340"/>
      <c r="I140" s="340"/>
      <c r="J140" s="340"/>
      <c r="K140" s="341"/>
      <c r="L140" s="340"/>
      <c r="M140" s="372"/>
      <c r="N140" s="340"/>
    </row>
    <row r="141" spans="1:14">
      <c r="A141" s="339"/>
      <c r="B141" s="340"/>
      <c r="C141" s="340" t="s">
        <v>549</v>
      </c>
      <c r="D141" s="359"/>
      <c r="E141" s="340"/>
      <c r="F141" s="340"/>
      <c r="G141" s="340"/>
      <c r="H141" s="340"/>
      <c r="I141" s="340"/>
      <c r="J141" s="340"/>
      <c r="K141" s="341"/>
      <c r="L141" s="340"/>
      <c r="M141" s="372"/>
      <c r="N141" s="340"/>
    </row>
    <row r="142" spans="1:14">
      <c r="A142" s="339"/>
      <c r="B142" s="340"/>
      <c r="C142" s="340" t="s">
        <v>16</v>
      </c>
      <c r="D142" s="359">
        <v>1</v>
      </c>
      <c r="E142" s="340"/>
      <c r="F142" s="340"/>
      <c r="G142" s="340"/>
      <c r="H142" s="340"/>
      <c r="I142" s="340"/>
      <c r="J142" s="340"/>
      <c r="K142" s="341"/>
      <c r="L142" s="340"/>
      <c r="M142" s="342">
        <f>D142*K142</f>
        <v>0</v>
      </c>
      <c r="N142" s="340"/>
    </row>
    <row r="143" spans="1:14">
      <c r="A143" s="335"/>
      <c r="B143" s="336"/>
      <c r="C143" s="336"/>
      <c r="D143" s="335"/>
      <c r="E143" s="336"/>
      <c r="F143" s="336"/>
      <c r="G143" s="336"/>
      <c r="H143" s="336"/>
      <c r="I143" s="336"/>
      <c r="J143" s="335"/>
      <c r="K143" s="344"/>
      <c r="L143" s="344"/>
      <c r="M143" s="345"/>
      <c r="N143" s="336"/>
    </row>
    <row r="144" spans="1:14">
      <c r="A144" s="335">
        <v>20</v>
      </c>
      <c r="B144" s="336"/>
      <c r="C144" s="336" t="s">
        <v>550</v>
      </c>
      <c r="D144" s="335"/>
      <c r="E144" s="336"/>
      <c r="F144" s="336"/>
      <c r="G144" s="336"/>
      <c r="H144" s="336"/>
      <c r="I144" s="336"/>
      <c r="J144" s="335"/>
      <c r="K144" s="344"/>
      <c r="L144" s="344"/>
      <c r="M144" s="345"/>
      <c r="N144" s="336"/>
    </row>
    <row r="145" spans="1:14">
      <c r="A145" s="335"/>
      <c r="B145" s="336"/>
      <c r="C145" s="336" t="s">
        <v>551</v>
      </c>
      <c r="D145" s="335"/>
      <c r="E145" s="336"/>
      <c r="F145" s="336"/>
      <c r="G145" s="336"/>
      <c r="H145" s="336"/>
      <c r="I145" s="336"/>
      <c r="J145" s="335"/>
      <c r="K145" s="344"/>
      <c r="L145" s="344"/>
      <c r="M145" s="345"/>
      <c r="N145" s="336"/>
    </row>
    <row r="146" spans="1:14">
      <c r="A146" s="335"/>
      <c r="B146" s="336"/>
      <c r="C146" s="336" t="s">
        <v>313</v>
      </c>
      <c r="D146" s="335">
        <v>390</v>
      </c>
      <c r="E146" s="336"/>
      <c r="F146" s="336"/>
      <c r="G146" s="336"/>
      <c r="H146" s="336"/>
      <c r="I146" s="336"/>
      <c r="J146" s="335"/>
      <c r="K146" s="344"/>
      <c r="L146" s="344"/>
      <c r="M146" s="342">
        <f>D146*K146</f>
        <v>0</v>
      </c>
      <c r="N146" s="336"/>
    </row>
    <row r="147" spans="1:14">
      <c r="A147" s="339"/>
      <c r="B147" s="340"/>
      <c r="C147" s="340"/>
      <c r="D147" s="359"/>
      <c r="E147" s="340"/>
      <c r="F147" s="341"/>
      <c r="G147" s="341"/>
      <c r="H147" s="340"/>
      <c r="I147" s="340"/>
      <c r="J147" s="340"/>
      <c r="K147" s="340"/>
      <c r="L147" s="340"/>
      <c r="M147" s="365"/>
      <c r="N147" s="340"/>
    </row>
    <row r="148" spans="1:14">
      <c r="A148" s="335">
        <v>21</v>
      </c>
      <c r="B148" s="336"/>
      <c r="C148" s="336" t="s">
        <v>552</v>
      </c>
      <c r="D148" s="335"/>
      <c r="E148" s="336"/>
      <c r="F148" s="336"/>
      <c r="G148" s="336"/>
      <c r="H148" s="336"/>
      <c r="I148" s="336"/>
      <c r="J148" s="335"/>
      <c r="K148" s="344"/>
      <c r="L148" s="344"/>
      <c r="M148" s="345"/>
      <c r="N148" s="336"/>
    </row>
    <row r="149" spans="1:14">
      <c r="A149" s="335"/>
      <c r="B149" s="336"/>
      <c r="C149" s="336" t="s">
        <v>553</v>
      </c>
      <c r="D149" s="335"/>
      <c r="E149" s="336"/>
      <c r="F149" s="336"/>
      <c r="G149" s="336"/>
      <c r="H149" s="336"/>
      <c r="I149" s="336"/>
      <c r="J149" s="335"/>
      <c r="K149" s="344"/>
      <c r="L149" s="344"/>
      <c r="M149" s="345"/>
      <c r="N149" s="336"/>
    </row>
    <row r="150" spans="1:14">
      <c r="A150" s="335"/>
      <c r="B150" s="336"/>
      <c r="C150" s="336" t="s">
        <v>16</v>
      </c>
      <c r="D150" s="335">
        <v>3</v>
      </c>
      <c r="E150" s="336"/>
      <c r="F150" s="336"/>
      <c r="G150" s="336"/>
      <c r="H150" s="336"/>
      <c r="I150" s="336"/>
      <c r="J150" s="335"/>
      <c r="K150" s="344"/>
      <c r="L150" s="344"/>
      <c r="M150" s="342">
        <f>D150*K150</f>
        <v>0</v>
      </c>
      <c r="N150" s="336"/>
    </row>
    <row r="151" spans="1:14">
      <c r="A151" s="335"/>
      <c r="B151" s="336"/>
      <c r="C151" s="336"/>
      <c r="D151" s="335"/>
      <c r="E151" s="336"/>
      <c r="F151" s="336"/>
      <c r="G151" s="336"/>
      <c r="H151" s="336"/>
      <c r="I151" s="336"/>
      <c r="J151" s="335"/>
      <c r="K151" s="344"/>
      <c r="L151" s="344"/>
      <c r="M151" s="345"/>
      <c r="N151" s="336"/>
    </row>
    <row r="152" spans="1:14">
      <c r="A152" s="335">
        <v>22</v>
      </c>
      <c r="B152" s="336"/>
      <c r="C152" s="336" t="s">
        <v>554</v>
      </c>
      <c r="D152" s="335"/>
      <c r="E152" s="336"/>
      <c r="F152" s="336"/>
      <c r="G152" s="336"/>
      <c r="H152" s="336"/>
      <c r="I152" s="336"/>
      <c r="J152" s="335"/>
      <c r="K152" s="344"/>
      <c r="L152" s="344"/>
      <c r="M152" s="345"/>
      <c r="N152" s="336"/>
    </row>
    <row r="153" spans="1:14">
      <c r="A153" s="335"/>
      <c r="B153" s="336"/>
      <c r="C153" s="336" t="s">
        <v>555</v>
      </c>
      <c r="D153" s="335">
        <v>155</v>
      </c>
      <c r="E153" s="336"/>
      <c r="F153" s="336"/>
      <c r="G153" s="336"/>
      <c r="H153" s="336"/>
      <c r="I153" s="336"/>
      <c r="J153" s="335"/>
      <c r="K153" s="344"/>
      <c r="L153" s="344"/>
      <c r="M153" s="342">
        <f>D153*K153</f>
        <v>0</v>
      </c>
      <c r="N153" s="336"/>
    </row>
    <row r="154" spans="1:14">
      <c r="A154" s="335"/>
      <c r="B154" s="336"/>
      <c r="C154" s="336"/>
      <c r="D154" s="335"/>
      <c r="E154" s="336"/>
      <c r="F154" s="336"/>
      <c r="G154" s="336"/>
      <c r="H154" s="336"/>
      <c r="I154" s="336"/>
      <c r="J154" s="335"/>
      <c r="K154" s="344"/>
      <c r="L154" s="344"/>
      <c r="M154" s="345"/>
      <c r="N154" s="336"/>
    </row>
    <row r="155" spans="1:14">
      <c r="A155" s="335">
        <v>23</v>
      </c>
      <c r="B155" s="336"/>
      <c r="C155" s="336" t="s">
        <v>556</v>
      </c>
      <c r="D155" s="335"/>
      <c r="E155" s="336"/>
      <c r="F155" s="336"/>
      <c r="G155" s="336"/>
      <c r="H155" s="336"/>
      <c r="I155" s="336"/>
      <c r="J155" s="335"/>
      <c r="K155" s="344"/>
      <c r="L155" s="344"/>
      <c r="M155" s="345"/>
      <c r="N155" s="336"/>
    </row>
    <row r="156" spans="1:14">
      <c r="A156" s="335"/>
      <c r="B156" s="336"/>
      <c r="C156" s="336" t="s">
        <v>557</v>
      </c>
      <c r="D156" s="335"/>
      <c r="E156" s="336"/>
      <c r="F156" s="336"/>
      <c r="G156" s="336"/>
      <c r="H156" s="336"/>
      <c r="I156" s="336"/>
      <c r="J156" s="335"/>
      <c r="K156" s="344"/>
      <c r="L156" s="344"/>
      <c r="M156" s="345"/>
      <c r="N156" s="336"/>
    </row>
    <row r="157" spans="1:14">
      <c r="A157" s="335"/>
      <c r="B157" s="336"/>
      <c r="C157" s="336" t="s">
        <v>558</v>
      </c>
      <c r="D157" s="335"/>
      <c r="E157" s="336"/>
      <c r="F157" s="336"/>
      <c r="G157" s="336"/>
      <c r="H157" s="336"/>
      <c r="I157" s="336"/>
      <c r="J157" s="335"/>
      <c r="K157" s="344"/>
      <c r="L157" s="344"/>
      <c r="M157" s="345"/>
      <c r="N157" s="336"/>
    </row>
    <row r="158" spans="1:14">
      <c r="A158" s="335"/>
      <c r="B158" s="336"/>
      <c r="C158" s="336" t="s">
        <v>313</v>
      </c>
      <c r="D158" s="335">
        <v>370</v>
      </c>
      <c r="E158" s="336"/>
      <c r="F158" s="336"/>
      <c r="G158" s="336"/>
      <c r="H158" s="336"/>
      <c r="I158" s="336"/>
      <c r="J158" s="335"/>
      <c r="K158" s="344"/>
      <c r="L158" s="344"/>
      <c r="M158" s="342">
        <f>D158*K158</f>
        <v>0</v>
      </c>
      <c r="N158" s="336"/>
    </row>
    <row r="159" spans="1:14">
      <c r="A159" s="335"/>
      <c r="B159" s="336"/>
      <c r="C159" s="336"/>
      <c r="D159" s="335"/>
      <c r="E159" s="336"/>
      <c r="F159" s="336"/>
      <c r="G159" s="336"/>
      <c r="H159" s="336"/>
      <c r="I159" s="336"/>
      <c r="J159" s="335"/>
      <c r="K159" s="344"/>
      <c r="L159" s="344"/>
      <c r="M159" s="345"/>
      <c r="N159" s="336"/>
    </row>
    <row r="160" spans="1:14">
      <c r="A160" s="335">
        <v>24</v>
      </c>
      <c r="B160" s="336"/>
      <c r="C160" s="336" t="s">
        <v>559</v>
      </c>
      <c r="D160" s="335"/>
      <c r="E160" s="336"/>
      <c r="F160" s="336"/>
      <c r="G160" s="336"/>
      <c r="H160" s="336"/>
      <c r="I160" s="336"/>
      <c r="J160" s="335"/>
      <c r="K160" s="344"/>
      <c r="L160" s="344"/>
      <c r="M160" s="345"/>
      <c r="N160" s="336"/>
    </row>
    <row r="161" spans="1:14">
      <c r="A161" s="335"/>
      <c r="B161" s="336"/>
      <c r="C161" s="336" t="s">
        <v>560</v>
      </c>
      <c r="D161" s="335"/>
      <c r="E161" s="336"/>
      <c r="F161" s="336"/>
      <c r="G161" s="336"/>
      <c r="H161" s="336"/>
      <c r="I161" s="336"/>
      <c r="J161" s="335"/>
      <c r="K161" s="344"/>
      <c r="L161" s="344"/>
      <c r="M161" s="345"/>
      <c r="N161" s="336"/>
    </row>
    <row r="162" spans="1:14">
      <c r="A162" s="335"/>
      <c r="B162" s="336"/>
      <c r="C162" s="336" t="s">
        <v>561</v>
      </c>
      <c r="D162" s="335"/>
      <c r="E162" s="336"/>
      <c r="F162" s="336"/>
      <c r="G162" s="336"/>
      <c r="H162" s="336"/>
      <c r="I162" s="336"/>
      <c r="J162" s="335"/>
      <c r="K162" s="344"/>
      <c r="L162" s="344"/>
      <c r="M162" s="345"/>
      <c r="N162" s="336"/>
    </row>
    <row r="163" spans="1:14">
      <c r="A163" s="335"/>
      <c r="B163" s="336"/>
      <c r="C163" s="336" t="s">
        <v>313</v>
      </c>
      <c r="D163" s="335">
        <v>370</v>
      </c>
      <c r="E163" s="336"/>
      <c r="F163" s="336"/>
      <c r="G163" s="336"/>
      <c r="H163" s="336"/>
      <c r="I163" s="336"/>
      <c r="J163" s="335"/>
      <c r="K163" s="344"/>
      <c r="L163" s="344"/>
      <c r="M163" s="342">
        <f>D163*K163</f>
        <v>0</v>
      </c>
      <c r="N163" s="336"/>
    </row>
    <row r="164" spans="1:14">
      <c r="A164" s="335"/>
      <c r="B164" s="336"/>
      <c r="C164" s="336"/>
      <c r="D164" s="335"/>
      <c r="E164" s="336"/>
      <c r="F164" s="336"/>
      <c r="G164" s="336"/>
      <c r="H164" s="336"/>
      <c r="I164" s="336"/>
      <c r="J164" s="335"/>
      <c r="K164" s="344"/>
      <c r="L164" s="344"/>
      <c r="M164" s="345"/>
      <c r="N164" s="336"/>
    </row>
    <row r="165" spans="1:14">
      <c r="A165" s="335">
        <v>25</v>
      </c>
      <c r="B165" s="336"/>
      <c r="C165" s="336" t="s">
        <v>562</v>
      </c>
      <c r="D165" s="335"/>
      <c r="E165" s="336"/>
      <c r="F165" s="336"/>
      <c r="G165" s="336"/>
      <c r="H165" s="336"/>
      <c r="I165" s="336"/>
      <c r="J165" s="335"/>
      <c r="K165" s="344"/>
      <c r="L165" s="344"/>
      <c r="M165" s="345"/>
      <c r="N165" s="336"/>
    </row>
    <row r="166" spans="1:14">
      <c r="A166" s="335"/>
      <c r="B166" s="336"/>
      <c r="C166" s="336" t="s">
        <v>563</v>
      </c>
      <c r="D166" s="335"/>
      <c r="E166" s="336"/>
      <c r="F166" s="336"/>
      <c r="G166" s="336"/>
      <c r="H166" s="336"/>
      <c r="I166" s="336"/>
      <c r="J166" s="335"/>
      <c r="K166" s="344"/>
      <c r="L166" s="344"/>
      <c r="M166" s="345"/>
      <c r="N166" s="336"/>
    </row>
    <row r="167" spans="1:14">
      <c r="A167" s="335"/>
      <c r="B167" s="336"/>
      <c r="C167" s="336" t="s">
        <v>16</v>
      </c>
      <c r="D167" s="335">
        <v>3</v>
      </c>
      <c r="E167" s="336"/>
      <c r="F167" s="336"/>
      <c r="G167" s="336"/>
      <c r="H167" s="336"/>
      <c r="I167" s="336"/>
      <c r="J167" s="335"/>
      <c r="K167" s="344"/>
      <c r="L167" s="344"/>
      <c r="M167" s="342">
        <f>D167*K167</f>
        <v>0</v>
      </c>
      <c r="N167" s="336"/>
    </row>
    <row r="168" spans="1:14">
      <c r="A168" s="335"/>
      <c r="B168" s="336"/>
      <c r="C168" s="336"/>
      <c r="D168" s="335"/>
      <c r="E168" s="336"/>
      <c r="F168" s="336"/>
      <c r="G168" s="336"/>
      <c r="H168" s="336"/>
      <c r="I168" s="336"/>
      <c r="J168" s="335"/>
      <c r="K168" s="344"/>
      <c r="L168" s="344"/>
      <c r="M168" s="345"/>
      <c r="N168" s="336"/>
    </row>
    <row r="169" spans="1:14">
      <c r="A169" s="335">
        <v>26</v>
      </c>
      <c r="B169" s="336"/>
      <c r="C169" s="336" t="s">
        <v>564</v>
      </c>
      <c r="D169" s="335"/>
      <c r="E169" s="336"/>
      <c r="F169" s="336"/>
      <c r="G169" s="336"/>
      <c r="H169" s="336"/>
      <c r="I169" s="336"/>
      <c r="J169" s="335"/>
      <c r="K169" s="344"/>
      <c r="L169" s="344"/>
      <c r="M169" s="345"/>
      <c r="N169" s="336"/>
    </row>
    <row r="170" spans="1:14">
      <c r="A170" s="335"/>
      <c r="B170" s="336"/>
      <c r="C170" s="336" t="s">
        <v>565</v>
      </c>
      <c r="D170" s="335"/>
      <c r="E170" s="336"/>
      <c r="F170" s="336"/>
      <c r="G170" s="336"/>
      <c r="H170" s="336"/>
      <c r="I170" s="336"/>
      <c r="J170" s="335"/>
      <c r="K170" s="344"/>
      <c r="L170" s="344"/>
      <c r="M170" s="345"/>
      <c r="N170" s="336"/>
    </row>
    <row r="171" spans="1:14">
      <c r="A171" s="335"/>
      <c r="B171" s="336"/>
      <c r="C171" s="336" t="s">
        <v>16</v>
      </c>
      <c r="D171" s="335">
        <v>3</v>
      </c>
      <c r="E171" s="336"/>
      <c r="F171" s="336"/>
      <c r="G171" s="336"/>
      <c r="H171" s="336"/>
      <c r="I171" s="336"/>
      <c r="J171" s="335"/>
      <c r="K171" s="344"/>
      <c r="L171" s="344"/>
      <c r="M171" s="342">
        <f>D171*K171</f>
        <v>0</v>
      </c>
      <c r="N171" s="336"/>
    </row>
    <row r="172" spans="1:14">
      <c r="A172" s="335"/>
      <c r="B172" s="336"/>
      <c r="C172" s="336"/>
      <c r="D172" s="335"/>
      <c r="E172" s="336"/>
      <c r="F172" s="336"/>
      <c r="G172" s="336"/>
      <c r="H172" s="336"/>
      <c r="I172" s="336"/>
      <c r="J172" s="335"/>
      <c r="K172" s="344"/>
      <c r="L172" s="344"/>
      <c r="M172" s="345"/>
      <c r="N172" s="336"/>
    </row>
    <row r="173" spans="1:14">
      <c r="A173" s="335">
        <v>27</v>
      </c>
      <c r="B173" s="336"/>
      <c r="C173" s="336" t="s">
        <v>566</v>
      </c>
      <c r="D173" s="335"/>
      <c r="E173" s="336"/>
      <c r="F173" s="336"/>
      <c r="G173" s="336"/>
      <c r="H173" s="336"/>
      <c r="I173" s="336"/>
      <c r="J173" s="335"/>
      <c r="K173" s="344"/>
      <c r="L173" s="344"/>
      <c r="M173" s="345"/>
      <c r="N173" s="336"/>
    </row>
    <row r="174" spans="1:14">
      <c r="A174" s="335"/>
      <c r="B174" s="336"/>
      <c r="C174" s="336" t="s">
        <v>567</v>
      </c>
      <c r="D174" s="335"/>
      <c r="E174" s="336"/>
      <c r="F174" s="336"/>
      <c r="G174" s="336"/>
      <c r="H174" s="336"/>
      <c r="I174" s="336"/>
      <c r="J174" s="335"/>
      <c r="K174" s="344"/>
      <c r="L174" s="344"/>
      <c r="M174" s="345"/>
      <c r="N174" s="336"/>
    </row>
    <row r="175" spans="1:14">
      <c r="A175" s="335"/>
      <c r="B175" s="336"/>
      <c r="C175" s="336" t="s">
        <v>568</v>
      </c>
      <c r="D175" s="335"/>
      <c r="E175" s="336"/>
      <c r="F175" s="336"/>
      <c r="G175" s="336"/>
      <c r="H175" s="336"/>
      <c r="I175" s="336"/>
      <c r="J175" s="335"/>
      <c r="K175" s="344"/>
      <c r="L175" s="344"/>
      <c r="M175" s="345"/>
      <c r="N175" s="336"/>
    </row>
    <row r="176" spans="1:14">
      <c r="A176" s="335"/>
      <c r="B176" s="336"/>
      <c r="C176" s="336" t="s">
        <v>313</v>
      </c>
      <c r="D176" s="335">
        <v>370</v>
      </c>
      <c r="E176" s="336"/>
      <c r="F176" s="336"/>
      <c r="G176" s="336"/>
      <c r="H176" s="336"/>
      <c r="I176" s="336"/>
      <c r="J176" s="335"/>
      <c r="K176" s="344"/>
      <c r="L176" s="344"/>
      <c r="M176" s="342">
        <f>D176*K176</f>
        <v>0</v>
      </c>
      <c r="N176" s="336"/>
    </row>
    <row r="177" spans="1:14">
      <c r="A177" s="335"/>
      <c r="B177" s="336"/>
      <c r="C177" s="336"/>
      <c r="D177" s="373"/>
      <c r="E177" s="336"/>
      <c r="F177" s="336"/>
      <c r="G177" s="336"/>
      <c r="H177" s="336"/>
      <c r="I177" s="336"/>
      <c r="J177" s="344"/>
      <c r="K177" s="344"/>
      <c r="L177" s="336"/>
      <c r="M177" s="344"/>
      <c r="N177" s="336"/>
    </row>
    <row r="178" spans="1:14">
      <c r="A178" s="335">
        <v>28</v>
      </c>
      <c r="B178" s="336"/>
      <c r="C178" s="336" t="s">
        <v>569</v>
      </c>
      <c r="D178" s="335"/>
      <c r="E178" s="336"/>
      <c r="F178" s="336"/>
      <c r="G178" s="336"/>
      <c r="H178" s="336"/>
      <c r="I178" s="336"/>
      <c r="J178" s="337"/>
      <c r="K178" s="337"/>
      <c r="L178" s="336"/>
      <c r="M178" s="337"/>
      <c r="N178" s="336"/>
    </row>
    <row r="179" spans="1:14">
      <c r="A179" s="335"/>
      <c r="B179" s="336"/>
      <c r="C179" s="336" t="s">
        <v>570</v>
      </c>
      <c r="D179" s="335"/>
      <c r="E179" s="336"/>
      <c r="F179" s="336"/>
      <c r="G179" s="336"/>
      <c r="H179" s="336"/>
      <c r="I179" s="336"/>
      <c r="J179" s="337"/>
      <c r="K179" s="337"/>
      <c r="L179" s="336"/>
      <c r="M179" s="337"/>
      <c r="N179" s="336"/>
    </row>
    <row r="180" spans="1:14">
      <c r="A180" s="335"/>
      <c r="B180" s="336"/>
      <c r="C180" s="336" t="s">
        <v>571</v>
      </c>
      <c r="D180" s="335"/>
      <c r="E180" s="336"/>
      <c r="F180" s="336"/>
      <c r="G180" s="336"/>
      <c r="H180" s="336"/>
      <c r="I180" s="336"/>
      <c r="J180" s="337"/>
      <c r="K180" s="337"/>
      <c r="L180" s="336"/>
      <c r="M180" s="337"/>
      <c r="N180" s="336"/>
    </row>
    <row r="181" spans="1:14">
      <c r="A181" s="335"/>
      <c r="B181" s="336"/>
      <c r="C181" s="336" t="s">
        <v>396</v>
      </c>
      <c r="D181" s="373">
        <v>1</v>
      </c>
      <c r="E181" s="336"/>
      <c r="F181" s="336"/>
      <c r="G181" s="336"/>
      <c r="H181" s="336"/>
      <c r="I181" s="336"/>
      <c r="J181" s="337"/>
      <c r="K181" s="337"/>
      <c r="L181" s="336"/>
      <c r="M181" s="342">
        <f>D181*K181</f>
        <v>0</v>
      </c>
      <c r="N181" s="336"/>
    </row>
    <row r="182" spans="1:14">
      <c r="A182" s="335"/>
      <c r="B182" s="336"/>
      <c r="C182" s="336"/>
      <c r="D182" s="373"/>
      <c r="E182" s="336"/>
      <c r="F182" s="336"/>
      <c r="G182" s="336"/>
      <c r="H182" s="336"/>
      <c r="I182" s="336"/>
      <c r="J182" s="337"/>
      <c r="K182" s="337"/>
      <c r="L182" s="336"/>
      <c r="M182" s="337"/>
      <c r="N182" s="336"/>
    </row>
    <row r="183" spans="1:14">
      <c r="A183" s="335">
        <v>29</v>
      </c>
      <c r="B183" s="336"/>
      <c r="C183" s="336" t="s">
        <v>572</v>
      </c>
      <c r="D183" s="335"/>
      <c r="E183" s="336"/>
      <c r="F183" s="336"/>
      <c r="G183" s="336"/>
      <c r="H183" s="336"/>
      <c r="I183" s="336"/>
      <c r="J183" s="335"/>
      <c r="K183" s="344"/>
      <c r="L183" s="344"/>
      <c r="M183" s="345"/>
      <c r="N183" s="336"/>
    </row>
    <row r="184" spans="1:14">
      <c r="A184" s="335"/>
      <c r="B184" s="336"/>
      <c r="C184" s="336" t="s">
        <v>573</v>
      </c>
      <c r="D184" s="335"/>
      <c r="E184" s="336"/>
      <c r="F184" s="336"/>
      <c r="G184" s="336"/>
      <c r="H184" s="336"/>
      <c r="I184" s="336"/>
      <c r="J184" s="335"/>
      <c r="K184" s="344"/>
      <c r="L184" s="344"/>
      <c r="M184" s="345"/>
      <c r="N184" s="336"/>
    </row>
    <row r="185" spans="1:14">
      <c r="A185" s="335"/>
      <c r="B185" s="336"/>
      <c r="C185" s="336" t="s">
        <v>228</v>
      </c>
      <c r="D185" s="335">
        <v>24</v>
      </c>
      <c r="E185" s="336"/>
      <c r="F185" s="336"/>
      <c r="G185" s="336"/>
      <c r="H185" s="336"/>
      <c r="I185" s="336"/>
      <c r="J185" s="335"/>
      <c r="K185" s="344"/>
      <c r="L185" s="344"/>
      <c r="M185" s="342">
        <f>D185*K185</f>
        <v>0</v>
      </c>
      <c r="N185" s="336"/>
    </row>
    <row r="186" spans="1:14">
      <c r="A186" s="335"/>
      <c r="B186" s="336"/>
      <c r="C186" s="336"/>
      <c r="D186" s="335"/>
      <c r="E186" s="336"/>
      <c r="F186" s="336"/>
      <c r="G186" s="336"/>
      <c r="H186" s="336"/>
      <c r="I186" s="336"/>
      <c r="J186" s="335"/>
      <c r="K186" s="344"/>
      <c r="L186" s="344"/>
      <c r="M186" s="345"/>
      <c r="N186" s="336"/>
    </row>
    <row r="187" spans="1:14">
      <c r="A187" s="335">
        <v>30</v>
      </c>
      <c r="B187" s="336"/>
      <c r="C187" s="336" t="s">
        <v>574</v>
      </c>
      <c r="D187" s="335"/>
      <c r="E187" s="336"/>
      <c r="F187" s="336"/>
      <c r="G187" s="336"/>
      <c r="H187" s="336"/>
      <c r="I187" s="336"/>
      <c r="J187" s="335"/>
      <c r="K187" s="344"/>
      <c r="L187" s="344"/>
      <c r="M187" s="345"/>
      <c r="N187" s="336"/>
    </row>
    <row r="188" spans="1:14">
      <c r="A188" s="335"/>
      <c r="B188" s="336"/>
      <c r="C188" s="336" t="s">
        <v>575</v>
      </c>
      <c r="D188" s="335"/>
      <c r="E188" s="336"/>
      <c r="F188" s="336"/>
      <c r="G188" s="336"/>
      <c r="H188" s="336"/>
      <c r="I188" s="336"/>
      <c r="J188" s="335"/>
      <c r="K188" s="344"/>
      <c r="L188" s="344"/>
      <c r="M188" s="345"/>
      <c r="N188" s="336"/>
    </row>
    <row r="189" spans="1:14">
      <c r="A189" s="335"/>
      <c r="B189" s="336"/>
      <c r="C189" s="336" t="s">
        <v>313</v>
      </c>
      <c r="D189" s="335">
        <v>370</v>
      </c>
      <c r="E189" s="336"/>
      <c r="F189" s="336"/>
      <c r="G189" s="336"/>
      <c r="H189" s="336"/>
      <c r="I189" s="336"/>
      <c r="J189" s="335"/>
      <c r="K189" s="344"/>
      <c r="L189" s="344"/>
      <c r="M189" s="342">
        <f>D189*K189</f>
        <v>0</v>
      </c>
      <c r="N189" s="336"/>
    </row>
    <row r="190" spans="1:14">
      <c r="A190" s="335"/>
      <c r="B190" s="336"/>
      <c r="C190" s="336"/>
      <c r="D190" s="335"/>
      <c r="E190" s="336"/>
      <c r="F190" s="336"/>
      <c r="G190" s="336"/>
      <c r="H190" s="336"/>
      <c r="I190" s="336"/>
      <c r="J190" s="335"/>
      <c r="K190" s="344"/>
      <c r="L190" s="344"/>
      <c r="M190" s="345"/>
      <c r="N190" s="336"/>
    </row>
    <row r="191" spans="1:14">
      <c r="A191" s="335">
        <v>31</v>
      </c>
      <c r="B191" s="336"/>
      <c r="C191" s="336" t="s">
        <v>227</v>
      </c>
      <c r="D191" s="335"/>
      <c r="E191" s="336"/>
      <c r="F191" s="336"/>
      <c r="G191" s="336"/>
      <c r="H191" s="336"/>
      <c r="I191" s="336"/>
      <c r="J191" s="335"/>
      <c r="K191" s="344"/>
      <c r="L191" s="344"/>
      <c r="M191" s="345"/>
      <c r="N191" s="336"/>
    </row>
    <row r="192" spans="1:14">
      <c r="A192" s="335"/>
      <c r="B192" s="336"/>
      <c r="C192" s="336" t="s">
        <v>576</v>
      </c>
      <c r="D192" s="335"/>
      <c r="E192" s="336"/>
      <c r="F192" s="336"/>
      <c r="G192" s="336"/>
      <c r="H192" s="336"/>
      <c r="I192" s="336"/>
      <c r="J192" s="335"/>
      <c r="K192" s="344"/>
      <c r="L192" s="344"/>
      <c r="M192" s="345"/>
      <c r="N192" s="336"/>
    </row>
    <row r="193" spans="1:14">
      <c r="A193" s="335"/>
      <c r="B193" s="336"/>
      <c r="C193" s="336" t="s">
        <v>577</v>
      </c>
      <c r="D193" s="335">
        <v>10</v>
      </c>
      <c r="E193" s="336"/>
      <c r="F193" s="336"/>
      <c r="G193" s="336"/>
      <c r="H193" s="336"/>
      <c r="I193" s="336"/>
      <c r="J193" s="335"/>
      <c r="K193" s="344"/>
      <c r="L193" s="344"/>
      <c r="M193" s="342">
        <f>D193*K193</f>
        <v>0</v>
      </c>
      <c r="N193" s="336"/>
    </row>
    <row r="194" spans="1:14">
      <c r="A194" s="335"/>
      <c r="B194" s="336"/>
      <c r="C194" s="336"/>
      <c r="D194" s="335"/>
      <c r="E194" s="336"/>
      <c r="F194" s="336"/>
      <c r="G194" s="336"/>
      <c r="H194" s="336"/>
      <c r="I194" s="336"/>
      <c r="J194" s="335"/>
      <c r="K194" s="344"/>
      <c r="L194" s="344"/>
      <c r="M194" s="345"/>
      <c r="N194" s="336"/>
    </row>
    <row r="195" spans="1:14">
      <c r="A195" s="335">
        <v>32</v>
      </c>
      <c r="B195" s="336"/>
      <c r="C195" s="336" t="s">
        <v>578</v>
      </c>
      <c r="D195" s="335"/>
      <c r="E195" s="336"/>
      <c r="F195" s="336"/>
      <c r="G195" s="336"/>
      <c r="H195" s="336"/>
      <c r="I195" s="336"/>
      <c r="J195" s="335"/>
      <c r="K195" s="344"/>
      <c r="L195" s="344"/>
      <c r="M195" s="345"/>
      <c r="N195" s="336"/>
    </row>
    <row r="196" spans="1:14">
      <c r="A196" s="335"/>
      <c r="B196" s="336"/>
      <c r="C196" s="336" t="s">
        <v>576</v>
      </c>
      <c r="D196" s="335"/>
      <c r="E196" s="336"/>
      <c r="F196" s="336"/>
      <c r="G196" s="336"/>
      <c r="H196" s="336"/>
      <c r="I196" s="336"/>
      <c r="J196" s="335"/>
      <c r="K196" s="344"/>
      <c r="L196" s="344"/>
      <c r="M196" s="345"/>
      <c r="N196" s="336"/>
    </row>
    <row r="197" spans="1:14">
      <c r="A197" s="335"/>
      <c r="B197" s="336"/>
      <c r="C197" s="336" t="s">
        <v>396</v>
      </c>
      <c r="D197" s="335">
        <v>24</v>
      </c>
      <c r="E197" s="336"/>
      <c r="F197" s="336"/>
      <c r="G197" s="336"/>
      <c r="H197" s="336"/>
      <c r="I197" s="336"/>
      <c r="J197" s="335"/>
      <c r="K197" s="344"/>
      <c r="L197" s="344"/>
      <c r="M197" s="342">
        <f>D197*K197</f>
        <v>0</v>
      </c>
      <c r="N197" s="336"/>
    </row>
    <row r="198" spans="1:14">
      <c r="A198" s="335"/>
      <c r="B198" s="336"/>
      <c r="C198" s="336"/>
      <c r="D198" s="335"/>
      <c r="E198" s="336"/>
      <c r="F198" s="336"/>
      <c r="G198" s="336"/>
      <c r="H198" s="336"/>
      <c r="I198" s="336"/>
      <c r="J198" s="335"/>
      <c r="K198" s="344"/>
      <c r="L198" s="344"/>
      <c r="M198" s="345"/>
      <c r="N198" s="336"/>
    </row>
    <row r="199" spans="1:14">
      <c r="A199" s="335">
        <v>33</v>
      </c>
      <c r="B199" s="336"/>
      <c r="C199" s="336" t="s">
        <v>579</v>
      </c>
      <c r="D199" s="335"/>
      <c r="E199" s="336"/>
      <c r="F199" s="336"/>
      <c r="G199" s="336"/>
      <c r="H199" s="336"/>
      <c r="I199" s="336"/>
      <c r="J199" s="335"/>
      <c r="K199" s="344"/>
      <c r="L199" s="344"/>
      <c r="M199" s="345"/>
      <c r="N199" s="336"/>
    </row>
    <row r="200" spans="1:14">
      <c r="A200" s="335"/>
      <c r="B200" s="336"/>
      <c r="C200" s="336" t="s">
        <v>457</v>
      </c>
      <c r="D200" s="335"/>
      <c r="E200" s="336"/>
      <c r="F200" s="336"/>
      <c r="G200" s="336"/>
      <c r="H200" s="336"/>
      <c r="I200" s="336"/>
      <c r="J200" s="335"/>
      <c r="K200" s="344"/>
      <c r="L200" s="344"/>
      <c r="M200" s="345"/>
      <c r="N200" s="336"/>
    </row>
    <row r="201" spans="1:14">
      <c r="A201" s="335"/>
      <c r="B201" s="336"/>
      <c r="C201" s="336"/>
      <c r="D201" s="335"/>
      <c r="E201" s="336"/>
      <c r="F201" s="336"/>
      <c r="G201" s="336"/>
      <c r="H201" s="336"/>
      <c r="I201" s="336"/>
      <c r="J201" s="335"/>
      <c r="K201" s="344"/>
      <c r="L201" s="344"/>
      <c r="M201" s="345"/>
      <c r="N201" s="336"/>
    </row>
    <row r="202" spans="1:14">
      <c r="A202" s="335"/>
      <c r="B202" s="336"/>
      <c r="C202" s="336" t="s">
        <v>396</v>
      </c>
      <c r="D202" s="335">
        <v>1</v>
      </c>
      <c r="E202" s="336"/>
      <c r="F202" s="336"/>
      <c r="G202" s="336"/>
      <c r="H202" s="336"/>
      <c r="I202" s="336"/>
      <c r="J202" s="335"/>
      <c r="K202" s="344"/>
      <c r="L202" s="344"/>
      <c r="M202" s="342">
        <f>D202*K202</f>
        <v>0</v>
      </c>
      <c r="N202" s="336"/>
    </row>
    <row r="203" spans="1:14">
      <c r="A203" s="335"/>
      <c r="B203" s="336"/>
      <c r="C203" s="336"/>
      <c r="D203" s="335"/>
      <c r="E203" s="336"/>
      <c r="F203" s="336"/>
      <c r="G203" s="336"/>
      <c r="H203" s="336"/>
      <c r="I203" s="336"/>
      <c r="J203" s="335"/>
      <c r="K203" s="344"/>
      <c r="L203" s="344"/>
      <c r="M203" s="345"/>
      <c r="N203" s="336"/>
    </row>
    <row r="204" spans="1:14">
      <c r="A204" s="335">
        <v>34</v>
      </c>
      <c r="B204" s="336"/>
      <c r="C204" s="336" t="s">
        <v>580</v>
      </c>
      <c r="D204" s="335"/>
      <c r="E204" s="336"/>
      <c r="F204" s="336"/>
      <c r="G204" s="336"/>
      <c r="H204" s="336"/>
      <c r="I204" s="336"/>
      <c r="J204" s="335"/>
      <c r="K204" s="344"/>
      <c r="L204" s="344"/>
      <c r="M204" s="345"/>
      <c r="N204" s="336"/>
    </row>
    <row r="205" spans="1:14">
      <c r="A205" s="335"/>
      <c r="B205" s="336"/>
      <c r="C205" s="336" t="s">
        <v>457</v>
      </c>
      <c r="D205" s="335"/>
      <c r="E205" s="336"/>
      <c r="F205" s="336"/>
      <c r="G205" s="336"/>
      <c r="H205" s="336"/>
      <c r="I205" s="336"/>
      <c r="J205" s="335"/>
      <c r="K205" s="344"/>
      <c r="L205" s="344"/>
      <c r="M205" s="345"/>
      <c r="N205" s="336"/>
    </row>
    <row r="206" spans="1:14">
      <c r="A206" s="335"/>
      <c r="B206" s="336"/>
      <c r="C206" s="336" t="s">
        <v>396</v>
      </c>
      <c r="D206" s="335">
        <v>1</v>
      </c>
      <c r="E206" s="336"/>
      <c r="F206" s="336"/>
      <c r="G206" s="336"/>
      <c r="H206" s="336"/>
      <c r="I206" s="336"/>
      <c r="J206" s="335"/>
      <c r="K206" s="344"/>
      <c r="L206" s="344"/>
      <c r="M206" s="342">
        <f>D206*K206</f>
        <v>0</v>
      </c>
      <c r="N206" s="336"/>
    </row>
    <row r="207" spans="1:14" ht="15.75" thickBot="1">
      <c r="A207" s="335"/>
      <c r="B207" s="336"/>
      <c r="C207" s="336"/>
      <c r="D207" s="335"/>
      <c r="E207" s="336"/>
      <c r="F207" s="336"/>
      <c r="G207" s="336"/>
      <c r="H207" s="336"/>
      <c r="I207" s="336"/>
      <c r="J207" s="335"/>
      <c r="K207" s="344"/>
      <c r="L207" s="344"/>
      <c r="M207" s="345"/>
      <c r="N207" s="336"/>
    </row>
    <row r="208" spans="1:14" ht="15.75" thickTop="1">
      <c r="A208" s="335"/>
      <c r="B208" s="336"/>
      <c r="C208" s="346"/>
      <c r="D208" s="347"/>
      <c r="E208" s="346"/>
      <c r="F208" s="346"/>
      <c r="G208" s="346"/>
      <c r="H208" s="346"/>
      <c r="I208" s="346"/>
      <c r="J208" s="347"/>
      <c r="K208" s="348"/>
      <c r="L208" s="348"/>
      <c r="M208" s="349"/>
      <c r="N208" s="336"/>
    </row>
    <row r="209" spans="1:14">
      <c r="A209" s="330"/>
      <c r="B209" s="127"/>
      <c r="C209" s="127" t="s">
        <v>50</v>
      </c>
      <c r="D209" s="330"/>
      <c r="E209" s="127"/>
      <c r="F209" s="127"/>
      <c r="G209" s="127"/>
      <c r="H209" s="127"/>
      <c r="I209" s="127"/>
      <c r="J209" s="330"/>
      <c r="K209" s="331"/>
      <c r="L209" s="331"/>
      <c r="M209" s="342">
        <f>SUM(M33:M206)</f>
        <v>5365</v>
      </c>
      <c r="N209" s="127"/>
    </row>
    <row r="210" spans="1:14">
      <c r="A210" s="335"/>
      <c r="B210" s="336"/>
      <c r="C210" s="336"/>
      <c r="D210" s="335"/>
      <c r="E210" s="336"/>
      <c r="F210" s="336"/>
      <c r="G210" s="336"/>
      <c r="H210" s="336"/>
      <c r="I210" s="336"/>
      <c r="J210" s="335"/>
      <c r="K210" s="344"/>
      <c r="L210" s="344"/>
      <c r="M210" s="345"/>
      <c r="N210" s="336"/>
    </row>
    <row r="211" spans="1:14">
      <c r="A211" s="335"/>
      <c r="B211" s="336"/>
      <c r="C211" s="336"/>
      <c r="D211" s="335"/>
      <c r="E211" s="336"/>
      <c r="F211" s="336"/>
      <c r="G211" s="336"/>
      <c r="H211" s="336"/>
      <c r="I211" s="336"/>
      <c r="J211" s="335"/>
      <c r="K211" s="344"/>
      <c r="L211" s="344"/>
      <c r="M211" s="345"/>
      <c r="N211" s="336"/>
    </row>
    <row r="212" spans="1:14">
      <c r="A212" s="335"/>
      <c r="B212" s="336"/>
      <c r="C212" s="336"/>
      <c r="D212" s="335"/>
      <c r="E212" s="336"/>
      <c r="F212" s="336"/>
      <c r="G212" s="336"/>
      <c r="H212" s="336"/>
      <c r="I212" s="336"/>
      <c r="J212" s="335"/>
      <c r="K212" s="344"/>
      <c r="L212" s="344"/>
      <c r="M212" s="345"/>
      <c r="N212" s="336"/>
    </row>
    <row r="213" spans="1:14">
      <c r="A213" s="335"/>
      <c r="B213" s="336"/>
      <c r="C213" s="336"/>
      <c r="D213" s="335"/>
      <c r="E213" s="336"/>
      <c r="F213" s="336"/>
      <c r="G213" s="336"/>
      <c r="H213" s="336"/>
      <c r="I213" s="336"/>
      <c r="J213" s="335"/>
      <c r="K213" s="344"/>
      <c r="L213" s="344"/>
      <c r="M213" s="345"/>
      <c r="N213" s="336"/>
    </row>
    <row r="214" spans="1:14">
      <c r="A214" s="335"/>
      <c r="B214" s="336"/>
      <c r="C214" s="336"/>
      <c r="D214" s="335"/>
      <c r="E214" s="336"/>
      <c r="F214" s="336"/>
      <c r="G214" s="336"/>
      <c r="H214" s="336"/>
      <c r="I214" s="336"/>
      <c r="J214" s="335"/>
      <c r="K214" s="344"/>
      <c r="L214" s="344"/>
      <c r="M214" s="345"/>
      <c r="N214" s="336"/>
    </row>
    <row r="215" spans="1:14">
      <c r="A215" s="335"/>
      <c r="B215" s="336"/>
      <c r="C215" s="336"/>
      <c r="D215" s="335"/>
      <c r="E215" s="336"/>
      <c r="F215" s="336"/>
      <c r="G215" s="336"/>
      <c r="H215" s="336"/>
      <c r="I215" s="336"/>
      <c r="J215" s="335"/>
      <c r="K215" s="344"/>
      <c r="L215" s="344"/>
      <c r="M215" s="345"/>
      <c r="N215" s="336"/>
    </row>
    <row r="216" spans="1:14">
      <c r="A216" s="335"/>
      <c r="B216" s="336"/>
      <c r="C216" s="336"/>
      <c r="D216" s="335"/>
      <c r="E216" s="336"/>
      <c r="F216" s="336"/>
      <c r="G216" s="336"/>
      <c r="H216" s="336"/>
      <c r="I216" s="336"/>
      <c r="J216" s="335"/>
      <c r="K216" s="344"/>
      <c r="L216" s="344"/>
      <c r="M216" s="345"/>
      <c r="N216" s="336"/>
    </row>
    <row r="217" spans="1:14">
      <c r="A217" s="335"/>
      <c r="B217" s="336"/>
      <c r="C217" s="336"/>
      <c r="D217" s="335"/>
      <c r="E217" s="336"/>
      <c r="F217" s="336"/>
      <c r="G217" s="336"/>
      <c r="H217" s="336"/>
      <c r="I217" s="336"/>
      <c r="J217" s="335"/>
      <c r="K217" s="344"/>
      <c r="L217" s="344"/>
      <c r="M217" s="345"/>
      <c r="N217" s="336"/>
    </row>
    <row r="218" spans="1:14">
      <c r="A218" s="335"/>
      <c r="B218" s="336"/>
      <c r="C218" s="336"/>
      <c r="D218" s="335"/>
      <c r="E218" s="336"/>
      <c r="F218" s="336"/>
      <c r="G218" s="336"/>
      <c r="H218" s="336"/>
      <c r="I218" s="336"/>
      <c r="J218" s="335"/>
      <c r="K218" s="344"/>
      <c r="L218" s="344"/>
      <c r="M218" s="345"/>
      <c r="N218" s="374"/>
    </row>
    <row r="219" spans="1:14">
      <c r="A219" s="335"/>
      <c r="B219" s="336"/>
      <c r="C219" s="336"/>
      <c r="D219" s="335"/>
      <c r="E219" s="336"/>
      <c r="F219" s="336"/>
      <c r="G219" s="336"/>
      <c r="H219" s="336"/>
      <c r="I219" s="336"/>
      <c r="J219" s="335"/>
      <c r="K219" s="344"/>
      <c r="L219" s="344"/>
      <c r="M219" s="345"/>
      <c r="N219" s="336"/>
    </row>
    <row r="220" spans="1:14">
      <c r="A220" s="330"/>
      <c r="B220" s="127"/>
      <c r="C220" s="127" t="s">
        <v>581</v>
      </c>
      <c r="D220" s="330"/>
      <c r="E220" s="127"/>
      <c r="F220" s="127"/>
      <c r="G220" s="127"/>
      <c r="H220" s="127"/>
      <c r="I220" s="127"/>
      <c r="J220" s="330"/>
      <c r="K220" s="331"/>
      <c r="L220" s="331"/>
      <c r="M220" s="332"/>
      <c r="N220" s="336"/>
    </row>
    <row r="221" spans="1:14">
      <c r="A221" s="330"/>
      <c r="B221" s="127"/>
      <c r="C221" s="127"/>
      <c r="D221" s="330"/>
      <c r="E221" s="127"/>
      <c r="F221" s="127"/>
      <c r="G221" s="127"/>
      <c r="H221" s="127"/>
      <c r="I221" s="127"/>
      <c r="J221" s="330"/>
      <c r="K221" s="331"/>
      <c r="L221" s="331"/>
      <c r="M221" s="332"/>
      <c r="N221" s="336"/>
    </row>
    <row r="222" spans="1:14">
      <c r="A222" s="330"/>
      <c r="B222" s="127"/>
      <c r="C222" s="127"/>
      <c r="D222" s="330"/>
      <c r="E222" s="127"/>
      <c r="F222" s="127"/>
      <c r="G222" s="127"/>
      <c r="H222" s="127"/>
      <c r="I222" s="127"/>
      <c r="J222" s="330"/>
      <c r="K222" s="331"/>
      <c r="L222" s="331"/>
      <c r="M222" s="332"/>
      <c r="N222" s="336"/>
    </row>
    <row r="223" spans="1:14">
      <c r="A223" s="330"/>
      <c r="B223" s="127"/>
      <c r="C223" s="127" t="s">
        <v>481</v>
      </c>
      <c r="D223" s="330"/>
      <c r="E223" s="127"/>
      <c r="F223" s="127"/>
      <c r="G223" s="127"/>
      <c r="H223" s="127"/>
      <c r="I223" s="127"/>
      <c r="J223" s="330"/>
      <c r="K223" s="331"/>
      <c r="L223" s="331"/>
      <c r="M223" s="342">
        <f>SUM(M26)</f>
        <v>800</v>
      </c>
      <c r="N223" s="336"/>
    </row>
    <row r="224" spans="1:14">
      <c r="A224" s="330"/>
      <c r="B224" s="127"/>
      <c r="C224" s="127"/>
      <c r="D224" s="330"/>
      <c r="E224" s="127"/>
      <c r="F224" s="127"/>
      <c r="G224" s="127"/>
      <c r="H224" s="127"/>
      <c r="I224" s="127"/>
      <c r="J224" s="330"/>
      <c r="K224" s="331"/>
      <c r="L224" s="331"/>
      <c r="M224" s="332"/>
      <c r="N224" s="336"/>
    </row>
    <row r="225" spans="1:14">
      <c r="A225" s="330"/>
      <c r="B225" s="127"/>
      <c r="C225" s="127" t="s">
        <v>490</v>
      </c>
      <c r="D225" s="330"/>
      <c r="E225" s="127"/>
      <c r="F225" s="127"/>
      <c r="G225" s="127"/>
      <c r="H225" s="127"/>
      <c r="I225" s="127"/>
      <c r="J225" s="330"/>
      <c r="K225" s="331"/>
      <c r="L225" s="331"/>
      <c r="M225" s="342">
        <f>SUM(M209)</f>
        <v>5365</v>
      </c>
      <c r="N225" s="336"/>
    </row>
    <row r="226" spans="1:14" ht="15.75" thickBot="1">
      <c r="A226" s="335"/>
      <c r="B226" s="336"/>
      <c r="C226" s="336"/>
      <c r="D226" s="335"/>
      <c r="E226" s="336"/>
      <c r="F226" s="336"/>
      <c r="G226" s="336"/>
      <c r="H226" s="336"/>
      <c r="I226" s="336"/>
      <c r="J226" s="335"/>
      <c r="K226" s="344"/>
      <c r="L226" s="344"/>
      <c r="M226" s="345"/>
      <c r="N226" s="336"/>
    </row>
    <row r="227" spans="1:14" ht="15.75" thickTop="1">
      <c r="A227" s="335"/>
      <c r="B227" s="336"/>
      <c r="C227" s="346"/>
      <c r="D227" s="347"/>
      <c r="E227" s="346"/>
      <c r="F227" s="346"/>
      <c r="G227" s="346"/>
      <c r="H227" s="346"/>
      <c r="I227" s="346"/>
      <c r="J227" s="347"/>
      <c r="K227" s="348"/>
      <c r="L227" s="348"/>
      <c r="M227" s="349"/>
      <c r="N227" s="336"/>
    </row>
    <row r="228" spans="1:14">
      <c r="A228" s="330"/>
      <c r="B228" s="127"/>
      <c r="C228" s="127" t="s">
        <v>50</v>
      </c>
      <c r="D228" s="330"/>
      <c r="E228" s="127"/>
      <c r="F228" s="127"/>
      <c r="G228" s="127"/>
      <c r="H228" s="127"/>
      <c r="I228" s="127"/>
      <c r="J228" s="330"/>
      <c r="K228" s="331"/>
      <c r="L228" s="331"/>
      <c r="M228" s="342">
        <f>SUM(M223:M225)</f>
        <v>6165</v>
      </c>
      <c r="N228" s="336"/>
    </row>
    <row r="229" spans="1:14">
      <c r="A229" s="330"/>
      <c r="B229" s="127"/>
      <c r="C229" s="127"/>
      <c r="D229" s="331"/>
      <c r="E229" s="127"/>
      <c r="F229" s="127"/>
      <c r="G229" s="127"/>
      <c r="H229" s="127"/>
      <c r="I229" s="127"/>
      <c r="J229" s="330"/>
      <c r="K229" s="344"/>
      <c r="L229" s="331"/>
      <c r="M229" s="332"/>
      <c r="N229" s="336"/>
    </row>
    <row r="230" spans="1:14">
      <c r="A230" s="330"/>
      <c r="B230" s="127"/>
      <c r="C230" s="127"/>
      <c r="D230" s="127" t="s">
        <v>301</v>
      </c>
      <c r="E230" s="127"/>
      <c r="F230" s="127"/>
      <c r="G230" s="127"/>
      <c r="H230" s="127"/>
      <c r="I230" s="127"/>
      <c r="J230" s="127"/>
      <c r="K230" s="344"/>
      <c r="L230" s="330"/>
      <c r="M230" s="342">
        <f>M228*0.22</f>
        <v>1356.3</v>
      </c>
      <c r="N230" s="336"/>
    </row>
    <row r="231" spans="1:14" ht="15.75" thickBot="1">
      <c r="A231" s="335"/>
      <c r="B231" s="336"/>
      <c r="C231" s="375"/>
      <c r="D231" s="376"/>
      <c r="E231" s="375"/>
      <c r="F231" s="375"/>
      <c r="G231" s="375"/>
      <c r="H231" s="375"/>
      <c r="I231" s="375"/>
      <c r="J231" s="376"/>
      <c r="K231" s="377"/>
      <c r="L231" s="377"/>
      <c r="M231" s="378"/>
      <c r="N231" s="336"/>
    </row>
    <row r="232" spans="1:14" ht="15.75" thickTop="1">
      <c r="A232" s="330"/>
      <c r="B232" s="127"/>
      <c r="C232" s="127"/>
      <c r="D232" s="330"/>
      <c r="E232" s="127"/>
      <c r="F232" s="127"/>
      <c r="G232" s="127"/>
      <c r="H232" s="127" t="s">
        <v>50</v>
      </c>
      <c r="I232" s="127"/>
      <c r="J232" s="330"/>
      <c r="K232" s="331"/>
      <c r="L232" s="331"/>
      <c r="M232" s="342">
        <f>SUM(M228:M230)</f>
        <v>7521.3</v>
      </c>
      <c r="N232" s="336"/>
    </row>
    <row r="233" spans="1:14">
      <c r="A233" s="335"/>
      <c r="B233" s="336"/>
      <c r="C233" s="336"/>
      <c r="D233" s="335"/>
      <c r="E233" s="336"/>
      <c r="F233" s="336"/>
      <c r="G233" s="336"/>
      <c r="H233" s="336"/>
      <c r="I233" s="336"/>
      <c r="J233" s="335"/>
      <c r="K233" s="344"/>
      <c r="L233" s="344"/>
      <c r="M233" s="345"/>
      <c r="N233" s="336"/>
    </row>
    <row r="234" spans="1:14">
      <c r="A234" s="335"/>
      <c r="B234" s="336"/>
      <c r="C234" s="336"/>
      <c r="D234" s="335"/>
      <c r="E234" s="336"/>
      <c r="F234" s="336"/>
      <c r="G234" s="336"/>
      <c r="H234" s="336"/>
      <c r="I234" s="336"/>
      <c r="J234" s="335"/>
      <c r="K234" s="344"/>
      <c r="L234" s="344"/>
      <c r="M234" s="345"/>
      <c r="N234" s="336"/>
    </row>
    <row r="235" spans="1:14">
      <c r="A235" s="335"/>
      <c r="B235" s="336"/>
      <c r="C235" s="336"/>
      <c r="D235" s="335"/>
      <c r="E235" s="336"/>
      <c r="F235" s="336"/>
      <c r="G235" s="336"/>
      <c r="H235" s="336"/>
      <c r="I235" s="336"/>
      <c r="J235" s="335"/>
      <c r="K235" s="344"/>
      <c r="L235" s="344"/>
      <c r="M235" s="345"/>
      <c r="N235" s="336"/>
    </row>
    <row r="236" spans="1:14">
      <c r="A236" s="335"/>
      <c r="B236" s="336"/>
      <c r="C236" s="336"/>
      <c r="D236" s="335"/>
      <c r="E236" s="336"/>
      <c r="F236" s="336"/>
      <c r="G236" s="336"/>
      <c r="H236" s="336"/>
      <c r="I236" s="336"/>
      <c r="J236" s="335"/>
      <c r="K236" s="344"/>
      <c r="L236" s="344"/>
      <c r="M236" s="345"/>
      <c r="N236" s="336"/>
    </row>
    <row r="237" spans="1:14">
      <c r="A237" s="335"/>
      <c r="B237" s="336"/>
      <c r="C237" s="336"/>
      <c r="D237" s="335"/>
      <c r="E237" s="336"/>
      <c r="F237" s="336"/>
      <c r="G237" s="336"/>
      <c r="H237" s="336"/>
      <c r="I237" s="336"/>
      <c r="J237" s="335"/>
      <c r="K237" s="344"/>
      <c r="L237" s="344"/>
      <c r="M237" s="345"/>
      <c r="N237" s="336"/>
    </row>
    <row r="238" spans="1:14">
      <c r="A238" s="335"/>
      <c r="B238" s="336"/>
      <c r="C238" s="336"/>
      <c r="D238" s="335"/>
      <c r="E238" s="336"/>
      <c r="F238" s="336"/>
      <c r="G238" s="336"/>
      <c r="H238" s="336"/>
      <c r="I238" s="336"/>
      <c r="J238" s="335"/>
      <c r="K238" s="344"/>
      <c r="L238" s="344"/>
      <c r="M238" s="345"/>
      <c r="N238" s="336"/>
    </row>
    <row r="239" spans="1:14">
      <c r="A239" s="335"/>
      <c r="B239" s="336"/>
      <c r="C239" s="336"/>
      <c r="D239" s="335"/>
      <c r="E239" s="336"/>
      <c r="F239" s="336"/>
      <c r="G239" s="336"/>
      <c r="H239" s="336"/>
      <c r="I239" s="336"/>
      <c r="J239" s="335"/>
      <c r="K239" s="344"/>
      <c r="L239" s="344"/>
      <c r="M239" s="345"/>
      <c r="N239" s="336"/>
    </row>
    <row r="240" spans="1:14">
      <c r="A240" s="335"/>
      <c r="B240" s="336"/>
      <c r="C240" s="336"/>
      <c r="D240" s="335"/>
      <c r="E240" s="336"/>
      <c r="F240" s="336"/>
      <c r="G240" s="336"/>
      <c r="H240" s="336"/>
      <c r="I240" s="336"/>
      <c r="J240" s="335"/>
      <c r="K240" s="344"/>
      <c r="L240" s="344"/>
      <c r="M240" s="345"/>
      <c r="N240" s="336"/>
    </row>
    <row r="241" spans="1:14">
      <c r="A241" s="335"/>
      <c r="B241" s="336"/>
      <c r="C241" s="336"/>
      <c r="D241" s="335"/>
      <c r="E241" s="336"/>
      <c r="F241" s="336"/>
      <c r="G241" s="336"/>
      <c r="H241" s="336"/>
      <c r="I241" s="336"/>
      <c r="J241" s="335"/>
      <c r="K241" s="344"/>
      <c r="L241" s="344"/>
      <c r="M241" s="345"/>
      <c r="N241" s="336"/>
    </row>
    <row r="242" spans="1:14">
      <c r="A242" s="335"/>
      <c r="B242" s="336"/>
      <c r="C242" s="336"/>
      <c r="D242" s="335"/>
      <c r="E242" s="336"/>
      <c r="F242" s="336"/>
      <c r="G242" s="336"/>
      <c r="H242" s="336"/>
      <c r="I242" s="336"/>
      <c r="J242" s="335"/>
      <c r="K242" s="344"/>
      <c r="L242" s="344"/>
      <c r="M242" s="345"/>
      <c r="N242" s="336"/>
    </row>
    <row r="243" spans="1:14">
      <c r="A243" s="335"/>
      <c r="B243" s="336"/>
      <c r="C243" s="336"/>
      <c r="D243" s="335"/>
      <c r="E243" s="336"/>
      <c r="F243" s="336"/>
      <c r="G243" s="336"/>
      <c r="H243" s="336"/>
      <c r="I243" s="336"/>
      <c r="J243" s="335"/>
      <c r="K243" s="344"/>
      <c r="L243" s="344"/>
      <c r="M243" s="345"/>
      <c r="N243" s="336"/>
    </row>
    <row r="244" spans="1:14">
      <c r="A244" s="335"/>
      <c r="B244" s="336"/>
      <c r="C244" s="336"/>
      <c r="D244" s="335"/>
      <c r="E244" s="336"/>
      <c r="F244" s="336"/>
      <c r="G244" s="336"/>
      <c r="H244" s="336"/>
      <c r="I244" s="336"/>
      <c r="J244" s="335"/>
      <c r="K244" s="344"/>
      <c r="L244" s="344"/>
      <c r="M244" s="345"/>
      <c r="N244" s="336"/>
    </row>
    <row r="245" spans="1:14">
      <c r="A245" s="335"/>
      <c r="B245" s="336"/>
      <c r="C245" s="336"/>
      <c r="D245" s="335"/>
      <c r="E245" s="336"/>
      <c r="F245" s="336"/>
      <c r="G245" s="336"/>
      <c r="H245" s="336"/>
      <c r="I245" s="336"/>
      <c r="J245" s="335"/>
      <c r="K245" s="344"/>
      <c r="L245" s="344"/>
      <c r="M245" s="345"/>
      <c r="N245" s="336"/>
    </row>
    <row r="246" spans="1:14">
      <c r="A246" s="335"/>
      <c r="B246" s="336"/>
      <c r="C246" s="336"/>
      <c r="D246" s="335"/>
      <c r="E246" s="336"/>
      <c r="F246" s="336"/>
      <c r="G246" s="336"/>
      <c r="H246" s="336"/>
      <c r="I246" s="336"/>
      <c r="J246" s="335"/>
      <c r="K246" s="344"/>
      <c r="L246" s="344"/>
      <c r="M246" s="345"/>
      <c r="N246" s="336"/>
    </row>
    <row r="247" spans="1:14">
      <c r="A247" s="335"/>
      <c r="B247" s="336"/>
      <c r="C247" s="336"/>
      <c r="D247" s="335"/>
      <c r="E247" s="336"/>
      <c r="F247" s="336"/>
      <c r="G247" s="336"/>
      <c r="H247" s="336"/>
      <c r="I247" s="336"/>
      <c r="J247" s="335"/>
      <c r="K247" s="344"/>
      <c r="L247" s="344"/>
      <c r="M247" s="345"/>
      <c r="N247" s="336"/>
    </row>
    <row r="248" spans="1:14">
      <c r="A248" s="335"/>
      <c r="B248" s="336"/>
      <c r="C248" s="336"/>
      <c r="D248" s="335"/>
      <c r="E248" s="336"/>
      <c r="F248" s="336"/>
      <c r="G248" s="336"/>
      <c r="H248" s="336"/>
      <c r="I248" s="336"/>
      <c r="J248" s="335"/>
      <c r="K248" s="344"/>
      <c r="L248" s="344"/>
      <c r="M248" s="345"/>
      <c r="N248" s="336"/>
    </row>
    <row r="249" spans="1:14">
      <c r="A249" s="335"/>
      <c r="B249" s="336"/>
      <c r="C249" s="336"/>
      <c r="D249" s="335"/>
      <c r="E249" s="336"/>
      <c r="F249" s="336"/>
      <c r="G249" s="336"/>
      <c r="H249" s="336"/>
      <c r="I249" s="336"/>
      <c r="J249" s="335"/>
      <c r="K249" s="344"/>
      <c r="L249" s="344"/>
      <c r="M249" s="345"/>
      <c r="N249" s="336"/>
    </row>
    <row r="250" spans="1:14">
      <c r="A250" s="335"/>
      <c r="B250" s="336"/>
      <c r="C250" s="336"/>
      <c r="D250" s="335"/>
      <c r="E250" s="336"/>
      <c r="F250" s="336"/>
      <c r="G250" s="336"/>
      <c r="H250" s="336"/>
      <c r="I250" s="336"/>
      <c r="J250" s="335"/>
      <c r="K250" s="344"/>
      <c r="L250" s="344"/>
      <c r="M250" s="345"/>
      <c r="N250" s="336"/>
    </row>
    <row r="251" spans="1:14">
      <c r="A251" s="335"/>
      <c r="B251" s="336"/>
      <c r="C251" s="336"/>
      <c r="D251" s="335"/>
      <c r="E251" s="336"/>
      <c r="F251" s="336"/>
      <c r="G251" s="336"/>
      <c r="H251" s="336"/>
      <c r="I251" s="336"/>
      <c r="J251" s="335"/>
      <c r="K251" s="344"/>
      <c r="L251" s="344"/>
      <c r="M251" s="345"/>
      <c r="N251" s="336"/>
    </row>
    <row r="252" spans="1:14">
      <c r="A252" s="335"/>
      <c r="B252" s="336"/>
      <c r="C252" s="336"/>
      <c r="D252" s="335"/>
      <c r="E252" s="336"/>
      <c r="F252" s="336"/>
      <c r="G252" s="336"/>
      <c r="H252" s="336"/>
      <c r="I252" s="336"/>
      <c r="J252" s="335"/>
      <c r="K252" s="344"/>
      <c r="L252" s="344"/>
      <c r="M252" s="345"/>
      <c r="N252" s="336"/>
    </row>
    <row r="253" spans="1:14">
      <c r="A253" s="335"/>
      <c r="B253" s="336"/>
      <c r="C253" s="336"/>
      <c r="D253" s="335"/>
      <c r="E253" s="336"/>
      <c r="F253" s="336"/>
      <c r="G253" s="336"/>
      <c r="H253" s="336"/>
      <c r="I253" s="336"/>
      <c r="J253" s="335"/>
      <c r="K253" s="344"/>
      <c r="L253" s="344"/>
      <c r="M253" s="345"/>
      <c r="N253" s="336"/>
    </row>
    <row r="254" spans="1:14">
      <c r="A254" s="335"/>
      <c r="B254" s="336"/>
      <c r="C254" s="336"/>
      <c r="D254" s="335"/>
      <c r="E254" s="336"/>
      <c r="F254" s="336"/>
      <c r="G254" s="336"/>
      <c r="H254" s="336"/>
      <c r="I254" s="336"/>
      <c r="J254" s="335"/>
      <c r="K254" s="344"/>
      <c r="L254" s="344"/>
      <c r="M254" s="345"/>
      <c r="N254" s="336"/>
    </row>
    <row r="255" spans="1:14">
      <c r="A255" s="335"/>
      <c r="B255" s="336"/>
      <c r="C255" s="336"/>
      <c r="D255" s="335"/>
      <c r="E255" s="336"/>
      <c r="F255" s="336"/>
      <c r="G255" s="336"/>
      <c r="H255" s="336"/>
      <c r="I255" s="336"/>
      <c r="J255" s="335"/>
      <c r="K255" s="344"/>
      <c r="L255" s="344"/>
      <c r="M255" s="345"/>
      <c r="N255" s="336"/>
    </row>
    <row r="256" spans="1:14">
      <c r="A256" s="335"/>
      <c r="B256" s="336"/>
      <c r="C256" s="336"/>
      <c r="D256" s="335"/>
      <c r="E256" s="336"/>
      <c r="F256" s="336"/>
      <c r="G256" s="336"/>
      <c r="H256" s="336"/>
      <c r="I256" s="336"/>
      <c r="J256" s="335"/>
      <c r="K256" s="344"/>
      <c r="L256" s="344"/>
      <c r="M256" s="345"/>
      <c r="N256" s="336"/>
    </row>
    <row r="257" spans="1:14">
      <c r="A257" s="335"/>
      <c r="B257" s="336"/>
      <c r="C257" s="336"/>
      <c r="D257" s="335"/>
      <c r="E257" s="336"/>
      <c r="F257" s="336"/>
      <c r="G257" s="336"/>
      <c r="H257" s="336"/>
      <c r="I257" s="336"/>
      <c r="J257" s="335"/>
      <c r="K257" s="344"/>
      <c r="L257" s="344"/>
      <c r="M257" s="345"/>
      <c r="N257" s="336"/>
    </row>
    <row r="258" spans="1:14">
      <c r="A258" s="335"/>
      <c r="B258" s="336"/>
      <c r="C258" s="336"/>
      <c r="D258" s="335"/>
      <c r="E258" s="336"/>
      <c r="F258" s="336"/>
      <c r="G258" s="336"/>
      <c r="H258" s="336"/>
      <c r="I258" s="336"/>
      <c r="J258" s="335"/>
      <c r="K258" s="336"/>
      <c r="L258" s="344"/>
      <c r="M258" s="345"/>
      <c r="N258" s="336"/>
    </row>
    <row r="259" spans="1:14">
      <c r="A259" s="335"/>
      <c r="B259" s="336"/>
      <c r="C259" s="336"/>
      <c r="D259" s="335"/>
      <c r="E259" s="336"/>
      <c r="F259" s="336"/>
      <c r="G259" s="336"/>
      <c r="H259" s="336"/>
      <c r="I259" s="336"/>
      <c r="J259" s="335"/>
      <c r="K259" s="344"/>
      <c r="L259" s="344"/>
      <c r="M259" s="345"/>
      <c r="N259" s="336"/>
    </row>
    <row r="260" spans="1:14">
      <c r="A260" s="335"/>
      <c r="B260" s="336"/>
      <c r="C260" s="336"/>
      <c r="D260" s="335"/>
      <c r="E260" s="336"/>
      <c r="F260" s="336"/>
      <c r="G260" s="336"/>
      <c r="H260" s="336"/>
      <c r="I260" s="336"/>
      <c r="J260" s="335"/>
      <c r="K260" s="344"/>
      <c r="L260" s="344"/>
      <c r="M260" s="345"/>
      <c r="N260" s="336"/>
    </row>
    <row r="261" spans="1:14">
      <c r="A261" s="335"/>
      <c r="B261" s="336"/>
      <c r="C261" s="336"/>
      <c r="D261" s="335"/>
      <c r="E261" s="336"/>
      <c r="F261" s="336"/>
      <c r="G261" s="336"/>
      <c r="H261" s="336"/>
      <c r="I261" s="336"/>
      <c r="J261" s="335"/>
      <c r="K261" s="344"/>
      <c r="L261" s="344"/>
      <c r="M261" s="345"/>
      <c r="N261" s="336"/>
    </row>
    <row r="262" spans="1:14">
      <c r="A262" s="335"/>
      <c r="B262" s="336"/>
      <c r="C262" s="336"/>
      <c r="D262" s="335"/>
      <c r="E262" s="336"/>
      <c r="F262" s="336"/>
      <c r="G262" s="336"/>
      <c r="H262" s="336"/>
      <c r="I262" s="336"/>
      <c r="J262" s="335"/>
      <c r="K262" s="336"/>
      <c r="L262" s="344"/>
      <c r="M262" s="345"/>
      <c r="N262" s="336"/>
    </row>
    <row r="263" spans="1:14" ht="15.75">
      <c r="A263" s="335"/>
      <c r="B263" s="336"/>
      <c r="C263" s="336"/>
      <c r="D263" s="335"/>
      <c r="E263" s="336"/>
      <c r="F263" s="336"/>
      <c r="G263" s="336"/>
      <c r="H263" s="336"/>
      <c r="I263" s="336"/>
      <c r="J263" s="335"/>
      <c r="K263" s="379"/>
      <c r="L263" s="344"/>
      <c r="M263" s="345"/>
      <c r="N263" s="336"/>
    </row>
    <row r="264" spans="1:14" ht="15.75">
      <c r="A264" s="335"/>
      <c r="B264" s="336"/>
      <c r="C264" s="336"/>
      <c r="D264" s="335"/>
      <c r="E264" s="336"/>
      <c r="F264" s="336"/>
      <c r="G264" s="336"/>
      <c r="H264" s="336"/>
      <c r="I264" s="336"/>
      <c r="J264" s="335"/>
      <c r="K264" s="379"/>
      <c r="L264" s="344"/>
      <c r="M264" s="345"/>
      <c r="N264" s="336"/>
    </row>
    <row r="265" spans="1:14">
      <c r="A265" s="335"/>
      <c r="B265" s="336"/>
      <c r="C265" s="336"/>
      <c r="D265" s="335"/>
      <c r="E265" s="336"/>
      <c r="F265" s="336"/>
      <c r="G265" s="336"/>
      <c r="H265" s="336"/>
      <c r="I265" s="336"/>
      <c r="J265" s="335"/>
      <c r="K265" s="344"/>
      <c r="L265" s="344"/>
      <c r="M265" s="345"/>
      <c r="N265" s="336"/>
    </row>
    <row r="266" spans="1:14">
      <c r="A266" s="335"/>
      <c r="B266" s="336"/>
      <c r="C266" s="336"/>
      <c r="D266" s="335"/>
      <c r="E266" s="336"/>
      <c r="F266" s="336"/>
      <c r="G266" s="336"/>
      <c r="H266" s="336"/>
      <c r="I266" s="336"/>
      <c r="J266" s="335"/>
      <c r="K266" s="344"/>
      <c r="L266" s="344"/>
      <c r="M266" s="345"/>
      <c r="N266" s="336"/>
    </row>
    <row r="267" spans="1:14">
      <c r="A267" s="335"/>
      <c r="B267" s="336"/>
      <c r="C267" s="336"/>
      <c r="D267" s="335"/>
      <c r="E267" s="336"/>
      <c r="F267" s="336"/>
      <c r="G267" s="336"/>
      <c r="H267" s="336"/>
      <c r="I267" s="336"/>
      <c r="J267" s="335"/>
      <c r="K267" s="344"/>
      <c r="L267" s="344"/>
      <c r="M267" s="345"/>
      <c r="N267" s="336"/>
    </row>
    <row r="268" spans="1:14">
      <c r="A268" s="335"/>
      <c r="B268" s="336"/>
      <c r="C268" s="336"/>
      <c r="D268" s="335"/>
      <c r="E268" s="336"/>
      <c r="F268" s="336"/>
      <c r="G268" s="336"/>
      <c r="H268" s="336"/>
      <c r="I268" s="336"/>
      <c r="J268" s="335"/>
      <c r="K268" s="344"/>
      <c r="L268" s="344"/>
      <c r="M268" s="345"/>
      <c r="N268" s="336"/>
    </row>
    <row r="269" spans="1:14">
      <c r="A269" s="336"/>
      <c r="B269" s="336"/>
      <c r="C269" s="336"/>
      <c r="D269" s="336"/>
      <c r="E269" s="336"/>
      <c r="F269" s="336"/>
      <c r="G269" s="336"/>
      <c r="H269" s="336"/>
      <c r="I269" s="336"/>
      <c r="J269" s="336"/>
      <c r="K269" s="336"/>
      <c r="L269" s="336"/>
      <c r="M269" s="362"/>
      <c r="N269" s="336"/>
    </row>
    <row r="270" spans="1:14">
      <c r="A270" s="336"/>
      <c r="B270" s="336"/>
      <c r="C270" s="336"/>
      <c r="D270" s="336"/>
      <c r="E270" s="336"/>
      <c r="F270" s="336"/>
      <c r="G270" s="336"/>
      <c r="H270" s="336"/>
      <c r="I270" s="336"/>
      <c r="J270" s="336"/>
      <c r="K270" s="336"/>
      <c r="L270" s="336"/>
      <c r="M270" s="362"/>
      <c r="N270" s="336"/>
    </row>
    <row r="271" spans="1:14">
      <c r="A271" s="127"/>
      <c r="B271" s="127"/>
      <c r="C271" s="127"/>
      <c r="D271" s="127"/>
      <c r="E271" s="127"/>
      <c r="F271" s="127"/>
      <c r="G271" s="127"/>
      <c r="H271" s="127"/>
      <c r="I271" s="127"/>
      <c r="J271" s="127"/>
      <c r="K271" s="127"/>
      <c r="L271" s="127"/>
      <c r="M271" s="380"/>
      <c r="N271" s="127"/>
    </row>
    <row r="272" spans="1:14">
      <c r="A272" s="127"/>
      <c r="B272" s="127"/>
      <c r="C272" s="127"/>
      <c r="D272" s="127"/>
      <c r="E272" s="127"/>
      <c r="F272" s="127"/>
      <c r="G272" s="127"/>
      <c r="H272" s="127"/>
      <c r="I272" s="127"/>
      <c r="J272" s="127"/>
      <c r="K272" s="127"/>
      <c r="L272" s="127"/>
      <c r="M272" s="380"/>
      <c r="N272" s="127"/>
    </row>
    <row r="273" spans="1:14">
      <c r="A273" s="335"/>
      <c r="B273" s="336"/>
      <c r="C273" s="336"/>
      <c r="D273" s="335"/>
      <c r="E273" s="336"/>
      <c r="F273" s="336"/>
      <c r="G273" s="336"/>
      <c r="H273" s="336"/>
      <c r="I273" s="336"/>
      <c r="J273" s="335"/>
      <c r="K273" s="344"/>
      <c r="L273" s="344"/>
      <c r="M273" s="345"/>
      <c r="N273" s="336"/>
    </row>
    <row r="274" spans="1:14">
      <c r="A274" s="330"/>
      <c r="B274" s="127"/>
      <c r="C274" s="127"/>
      <c r="D274" s="127"/>
      <c r="E274" s="127"/>
      <c r="F274" s="330"/>
      <c r="G274" s="127"/>
      <c r="H274" s="127"/>
      <c r="I274" s="127"/>
      <c r="J274" s="330"/>
      <c r="K274" s="331"/>
      <c r="L274" s="331"/>
      <c r="M274" s="332"/>
      <c r="N274" s="127"/>
    </row>
    <row r="275" spans="1:14">
      <c r="A275" s="127"/>
      <c r="B275" s="127"/>
      <c r="C275" s="127"/>
      <c r="D275" s="127"/>
      <c r="E275" s="127"/>
      <c r="F275" s="330"/>
      <c r="G275" s="127"/>
      <c r="H275" s="127"/>
      <c r="I275" s="127"/>
      <c r="J275" s="330"/>
      <c r="K275" s="331"/>
      <c r="L275" s="331"/>
      <c r="M275" s="332"/>
      <c r="N275" s="127"/>
    </row>
    <row r="276" spans="1:14">
      <c r="A276" s="127"/>
      <c r="B276" s="127"/>
      <c r="C276" s="127"/>
      <c r="D276" s="330"/>
      <c r="E276" s="127"/>
      <c r="F276" s="127"/>
      <c r="G276" s="127"/>
      <c r="H276" s="127"/>
      <c r="I276" s="127"/>
      <c r="J276" s="330"/>
      <c r="K276" s="331"/>
      <c r="L276" s="331"/>
      <c r="M276" s="332"/>
      <c r="N276" s="127"/>
    </row>
    <row r="277" spans="1:14">
      <c r="A277" s="330"/>
      <c r="B277" s="127"/>
      <c r="C277" s="127"/>
      <c r="D277" s="330"/>
      <c r="E277" s="127"/>
      <c r="F277" s="127"/>
      <c r="G277" s="127"/>
      <c r="H277" s="127"/>
      <c r="I277" s="127"/>
      <c r="J277" s="330"/>
      <c r="K277" s="331"/>
      <c r="L277" s="331"/>
      <c r="M277" s="332"/>
      <c r="N277" s="127"/>
    </row>
    <row r="278" spans="1:14">
      <c r="A278" s="335"/>
      <c r="B278" s="336"/>
      <c r="C278" s="336"/>
      <c r="D278" s="335"/>
      <c r="E278" s="336"/>
      <c r="F278" s="336"/>
      <c r="G278" s="336"/>
      <c r="H278" s="336"/>
      <c r="I278" s="336"/>
      <c r="J278" s="335"/>
      <c r="K278" s="344"/>
      <c r="L278" s="344"/>
      <c r="M278" s="345"/>
      <c r="N278" s="336"/>
    </row>
    <row r="279" spans="1:14">
      <c r="A279" s="335"/>
      <c r="B279" s="336"/>
      <c r="C279" s="336"/>
      <c r="D279" s="335"/>
      <c r="E279" s="336"/>
      <c r="F279" s="336"/>
      <c r="G279" s="336"/>
      <c r="H279" s="336"/>
      <c r="I279" s="336"/>
      <c r="J279" s="335"/>
      <c r="K279" s="344"/>
      <c r="L279" s="344"/>
      <c r="M279" s="345"/>
      <c r="N279" s="336"/>
    </row>
    <row r="280" spans="1:14">
      <c r="A280" s="335"/>
      <c r="B280" s="336"/>
      <c r="C280" s="336"/>
      <c r="D280" s="335"/>
      <c r="E280" s="336"/>
      <c r="F280" s="336"/>
      <c r="G280" s="336"/>
      <c r="H280" s="336"/>
      <c r="I280" s="336"/>
      <c r="J280" s="335"/>
      <c r="K280" s="344"/>
      <c r="L280" s="344"/>
      <c r="M280" s="345"/>
      <c r="N280" s="336"/>
    </row>
    <row r="281" spans="1:14">
      <c r="A281" s="335"/>
      <c r="B281" s="336"/>
      <c r="C281" s="336"/>
      <c r="D281" s="335"/>
      <c r="E281" s="336"/>
      <c r="F281" s="336"/>
      <c r="G281" s="336"/>
      <c r="H281" s="336"/>
      <c r="I281" s="336"/>
      <c r="J281" s="335"/>
      <c r="K281" s="344"/>
      <c r="L281" s="344"/>
      <c r="M281" s="345"/>
      <c r="N281" s="336"/>
    </row>
    <row r="282" spans="1:14">
      <c r="A282" s="335"/>
      <c r="B282" s="336"/>
      <c r="C282" s="336"/>
      <c r="D282" s="335"/>
      <c r="E282" s="336"/>
      <c r="F282" s="336"/>
      <c r="G282" s="336"/>
      <c r="H282" s="336"/>
      <c r="I282" s="336"/>
      <c r="J282" s="335"/>
      <c r="K282" s="344"/>
      <c r="L282" s="344"/>
      <c r="M282" s="345"/>
      <c r="N282" s="336"/>
    </row>
    <row r="283" spans="1:14">
      <c r="A283" s="335"/>
      <c r="B283" s="336"/>
      <c r="C283" s="336"/>
      <c r="D283" s="335"/>
      <c r="E283" s="336"/>
      <c r="F283" s="336"/>
      <c r="G283" s="336"/>
      <c r="H283" s="336"/>
      <c r="I283" s="336"/>
      <c r="J283" s="335"/>
      <c r="K283" s="344"/>
      <c r="L283" s="344"/>
      <c r="M283" s="345"/>
      <c r="N283" s="336"/>
    </row>
    <row r="284" spans="1:14">
      <c r="A284" s="335"/>
      <c r="B284" s="336"/>
      <c r="C284" s="336"/>
      <c r="D284" s="335"/>
      <c r="E284" s="336"/>
      <c r="F284" s="336"/>
      <c r="G284" s="336"/>
      <c r="H284" s="336"/>
      <c r="I284" s="336"/>
      <c r="J284" s="335"/>
      <c r="K284" s="344"/>
      <c r="L284" s="344"/>
      <c r="M284" s="345"/>
      <c r="N284" s="336"/>
    </row>
    <row r="285" spans="1:14">
      <c r="A285" s="336"/>
      <c r="B285" s="336"/>
      <c r="C285" s="336"/>
      <c r="D285" s="336"/>
      <c r="E285" s="336"/>
      <c r="F285" s="336"/>
      <c r="G285" s="336"/>
      <c r="H285" s="336"/>
      <c r="I285" s="336"/>
      <c r="J285" s="336"/>
      <c r="K285" s="336"/>
      <c r="L285" s="336"/>
      <c r="M285" s="336"/>
      <c r="N285" s="374"/>
    </row>
  </sheetData>
  <mergeCells count="3">
    <mergeCell ref="C17:G17"/>
    <mergeCell ref="C23:G23"/>
    <mergeCell ref="C48:G48"/>
  </mergeCells>
  <pageMargins left="0.7" right="0.7" top="0.75" bottom="0.75" header="0.3" footer="0.3"/>
  <pageSetup paperSize="9" scale="92" orientation="portrait" r:id="rId1"/>
  <rowBreaks count="4" manualBreakCount="4">
    <brk id="54" max="16383" man="1"/>
    <brk id="109" max="16383" man="1"/>
    <brk id="159" max="16383" man="1"/>
    <brk id="21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D020C-BD76-4297-A2B2-39B2C7060D9E}">
  <sheetPr codeName="List13"/>
  <dimension ref="A1:I45"/>
  <sheetViews>
    <sheetView tabSelected="1" view="pageBreakPreview" zoomScaleNormal="100" zoomScaleSheetLayoutView="100" workbookViewId="0">
      <selection activeCell="K50" sqref="K50"/>
    </sheetView>
  </sheetViews>
  <sheetFormatPr defaultRowHeight="15"/>
  <cols>
    <col min="2" max="2" width="25.140625" customWidth="1"/>
    <col min="8" max="8" width="8.85546875" customWidth="1"/>
    <col min="9" max="9" width="13" customWidth="1"/>
  </cols>
  <sheetData>
    <row r="1" spans="2:9" ht="16.5">
      <c r="B1" s="662" t="s">
        <v>874</v>
      </c>
    </row>
    <row r="2" spans="2:9" ht="15.75">
      <c r="B2" s="663"/>
    </row>
    <row r="3" spans="2:9" ht="33.75" customHeight="1">
      <c r="B3" s="664" t="s">
        <v>875</v>
      </c>
      <c r="C3" s="665"/>
      <c r="D3" s="665"/>
      <c r="E3" s="665"/>
      <c r="F3" s="665"/>
      <c r="G3" s="665"/>
      <c r="H3" s="665"/>
      <c r="I3" s="666"/>
    </row>
    <row r="4" spans="2:9">
      <c r="B4" s="496"/>
    </row>
    <row r="5" spans="2:9" ht="15.75">
      <c r="B5" s="667" t="s">
        <v>876</v>
      </c>
    </row>
    <row r="6" spans="2:9">
      <c r="B6" s="496"/>
    </row>
    <row r="7" spans="2:9" ht="39.75" customHeight="1">
      <c r="B7" s="668" t="s">
        <v>877</v>
      </c>
      <c r="C7" s="669"/>
      <c r="D7" s="669"/>
      <c r="E7" s="669"/>
      <c r="F7" s="669"/>
      <c r="G7" s="669"/>
      <c r="H7" s="669"/>
      <c r="I7" s="669"/>
    </row>
    <row r="8" spans="2:9">
      <c r="B8" s="670"/>
      <c r="C8" s="671"/>
      <c r="D8" s="671"/>
      <c r="E8" s="671"/>
      <c r="F8" s="671"/>
      <c r="G8" s="671"/>
      <c r="H8" s="671"/>
      <c r="I8" s="671"/>
    </row>
    <row r="9" spans="2:9" ht="27" customHeight="1">
      <c r="B9" s="672" t="s">
        <v>878</v>
      </c>
      <c r="C9" s="673"/>
      <c r="D9" s="673"/>
      <c r="E9" s="673"/>
      <c r="F9" s="673"/>
      <c r="G9" s="673"/>
      <c r="H9" s="673"/>
      <c r="I9" s="673"/>
    </row>
    <row r="10" spans="2:9" ht="39" customHeight="1">
      <c r="B10" s="672" t="s">
        <v>879</v>
      </c>
      <c r="C10" s="674"/>
      <c r="D10" s="674"/>
      <c r="E10" s="674"/>
      <c r="F10" s="674"/>
      <c r="G10" s="674"/>
      <c r="H10" s="674"/>
      <c r="I10" s="674"/>
    </row>
    <row r="11" spans="2:9" ht="51" customHeight="1">
      <c r="B11" s="675" t="s">
        <v>880</v>
      </c>
      <c r="C11" s="676"/>
      <c r="D11" s="676"/>
      <c r="E11" s="676"/>
      <c r="F11" s="676"/>
      <c r="G11" s="676"/>
      <c r="H11" s="676"/>
      <c r="I11" s="676"/>
    </row>
    <row r="12" spans="2:9" ht="27.75" customHeight="1">
      <c r="B12" s="677" t="s">
        <v>881</v>
      </c>
      <c r="C12" s="676"/>
      <c r="D12" s="676"/>
      <c r="E12" s="676"/>
      <c r="F12" s="676"/>
      <c r="G12" s="676"/>
      <c r="H12" s="676"/>
      <c r="I12" s="676"/>
    </row>
    <row r="13" spans="2:9" ht="24.75" customHeight="1">
      <c r="B13" s="677" t="s">
        <v>882</v>
      </c>
      <c r="C13" s="676"/>
      <c r="D13" s="676"/>
      <c r="E13" s="676"/>
      <c r="F13" s="676"/>
      <c r="G13" s="676"/>
      <c r="H13" s="676"/>
      <c r="I13" s="676"/>
    </row>
    <row r="14" spans="2:9" ht="27.75" customHeight="1">
      <c r="B14" s="677" t="s">
        <v>883</v>
      </c>
      <c r="C14" s="676"/>
      <c r="D14" s="676"/>
      <c r="E14" s="676"/>
      <c r="F14" s="676"/>
      <c r="G14" s="676"/>
      <c r="H14" s="676"/>
      <c r="I14" s="676"/>
    </row>
    <row r="15" spans="2:9" ht="27" customHeight="1">
      <c r="B15" s="677" t="s">
        <v>884</v>
      </c>
      <c r="C15" s="676"/>
      <c r="D15" s="676"/>
      <c r="E15" s="676"/>
      <c r="F15" s="676"/>
      <c r="G15" s="676"/>
      <c r="H15" s="676"/>
      <c r="I15" s="676"/>
    </row>
    <row r="16" spans="2:9" ht="15.75" customHeight="1">
      <c r="B16" s="678" t="s">
        <v>885</v>
      </c>
      <c r="C16" s="679"/>
      <c r="D16" s="679"/>
      <c r="E16" s="679"/>
      <c r="F16" s="679"/>
      <c r="G16" s="679"/>
      <c r="H16" s="679"/>
      <c r="I16" s="679"/>
    </row>
    <row r="17" spans="1:9" ht="5.25" customHeight="1">
      <c r="B17" s="678"/>
      <c r="C17" s="679"/>
      <c r="D17" s="679"/>
      <c r="E17" s="679"/>
      <c r="F17" s="679"/>
      <c r="G17" s="679"/>
      <c r="H17" s="679"/>
      <c r="I17" s="679"/>
    </row>
    <row r="18" spans="1:9" ht="27" customHeight="1">
      <c r="A18" s="141"/>
      <c r="B18" s="675" t="s">
        <v>886</v>
      </c>
      <c r="C18" s="675"/>
      <c r="D18" s="675"/>
      <c r="E18" s="675"/>
      <c r="F18" s="675"/>
      <c r="G18" s="675"/>
      <c r="H18" s="675"/>
      <c r="I18" s="675"/>
    </row>
    <row r="19" spans="1:9">
      <c r="A19" s="141"/>
      <c r="B19" s="680"/>
      <c r="C19" s="680"/>
      <c r="D19" s="680"/>
      <c r="E19" s="680"/>
      <c r="F19" s="680"/>
      <c r="G19" s="680"/>
      <c r="H19" s="680"/>
      <c r="I19" s="680"/>
    </row>
    <row r="20" spans="1:9" ht="40.5" customHeight="1">
      <c r="A20" s="141"/>
      <c r="B20" s="675" t="s">
        <v>887</v>
      </c>
      <c r="C20" s="675"/>
      <c r="D20" s="675"/>
      <c r="E20" s="675"/>
      <c r="F20" s="675"/>
      <c r="G20" s="675"/>
      <c r="H20" s="675"/>
      <c r="I20" s="675"/>
    </row>
    <row r="21" spans="1:9">
      <c r="A21" s="141"/>
      <c r="B21" s="675"/>
      <c r="C21" s="675"/>
      <c r="D21" s="675"/>
      <c r="E21" s="675"/>
      <c r="F21" s="675"/>
      <c r="G21" s="675"/>
      <c r="H21" s="675"/>
      <c r="I21" s="675"/>
    </row>
    <row r="22" spans="1:9" ht="15.75" customHeight="1">
      <c r="B22" s="681" t="s">
        <v>888</v>
      </c>
      <c r="C22" s="682"/>
      <c r="D22" s="682"/>
      <c r="E22" s="682"/>
      <c r="F22" s="682"/>
      <c r="G22" s="682"/>
      <c r="H22" s="682"/>
      <c r="I22" s="682"/>
    </row>
    <row r="23" spans="1:9">
      <c r="B23" s="496"/>
    </row>
    <row r="24" spans="1:9" ht="21.75" customHeight="1">
      <c r="B24" s="667" t="s">
        <v>889</v>
      </c>
    </row>
    <row r="25" spans="1:9" ht="29.25" customHeight="1">
      <c r="B25" s="677" t="s">
        <v>890</v>
      </c>
      <c r="C25" s="676"/>
      <c r="D25" s="676"/>
      <c r="E25" s="676"/>
      <c r="F25" s="676"/>
      <c r="G25" s="676"/>
      <c r="H25" s="676"/>
      <c r="I25" s="676"/>
    </row>
    <row r="26" spans="1:9" ht="29.25" customHeight="1">
      <c r="B26" s="677" t="s">
        <v>891</v>
      </c>
      <c r="C26" s="676"/>
      <c r="D26" s="676"/>
      <c r="E26" s="676"/>
      <c r="F26" s="676"/>
      <c r="G26" s="676"/>
      <c r="H26" s="676"/>
      <c r="I26" s="676"/>
    </row>
    <row r="27" spans="1:9" ht="27" customHeight="1">
      <c r="B27" s="683" t="s">
        <v>892</v>
      </c>
      <c r="C27" s="683"/>
      <c r="D27" s="683"/>
      <c r="E27" s="683"/>
      <c r="F27" s="683"/>
      <c r="G27" s="683"/>
      <c r="H27" s="683"/>
      <c r="I27" s="683"/>
    </row>
    <row r="28" spans="1:9" ht="56.25" customHeight="1">
      <c r="B28" s="677" t="s">
        <v>893</v>
      </c>
      <c r="C28" s="676"/>
      <c r="D28" s="676"/>
      <c r="E28" s="676"/>
      <c r="F28" s="676"/>
      <c r="G28" s="676"/>
      <c r="H28" s="676"/>
      <c r="I28" s="676"/>
    </row>
    <row r="29" spans="1:9" ht="27" customHeight="1">
      <c r="B29" s="677" t="s">
        <v>894</v>
      </c>
      <c r="C29" s="676"/>
      <c r="D29" s="676"/>
      <c r="E29" s="676"/>
      <c r="F29" s="676"/>
      <c r="G29" s="676"/>
      <c r="H29" s="676"/>
      <c r="I29" s="676"/>
    </row>
    <row r="30" spans="1:9" ht="39.75" customHeight="1">
      <c r="B30" s="677" t="s">
        <v>895</v>
      </c>
      <c r="C30" s="676"/>
      <c r="D30" s="676"/>
      <c r="E30" s="676"/>
      <c r="F30" s="676"/>
      <c r="G30" s="676"/>
      <c r="H30" s="676"/>
      <c r="I30" s="676"/>
    </row>
    <row r="31" spans="1:9">
      <c r="B31" s="684"/>
      <c r="C31" s="685"/>
      <c r="D31" s="685"/>
      <c r="E31" s="685"/>
      <c r="F31" s="685"/>
      <c r="G31" s="685"/>
      <c r="H31" s="685"/>
      <c r="I31" s="685"/>
    </row>
    <row r="32" spans="1:9" ht="27" customHeight="1">
      <c r="A32" s="141"/>
      <c r="B32" s="675" t="s">
        <v>896</v>
      </c>
      <c r="C32" s="675"/>
      <c r="D32" s="675"/>
      <c r="E32" s="675"/>
      <c r="F32" s="675"/>
      <c r="G32" s="675"/>
      <c r="H32" s="675"/>
      <c r="I32" s="675"/>
    </row>
    <row r="33" spans="2:9">
      <c r="B33" s="684"/>
      <c r="C33" s="685"/>
      <c r="D33" s="685"/>
      <c r="E33" s="685"/>
      <c r="F33" s="685"/>
      <c r="G33" s="685"/>
      <c r="H33" s="685"/>
      <c r="I33" s="685"/>
    </row>
    <row r="34" spans="2:9" ht="15.75" customHeight="1">
      <c r="B34" s="677" t="s">
        <v>897</v>
      </c>
      <c r="C34" s="676"/>
      <c r="D34" s="676"/>
      <c r="E34" s="676"/>
      <c r="F34" s="676"/>
      <c r="G34" s="676"/>
      <c r="H34" s="676"/>
      <c r="I34" s="676"/>
    </row>
    <row r="35" spans="2:9">
      <c r="B35" s="686" t="s">
        <v>898</v>
      </c>
      <c r="C35" s="676"/>
      <c r="D35" s="676"/>
      <c r="E35" s="676"/>
      <c r="F35" s="676"/>
      <c r="G35" s="676"/>
      <c r="H35" s="676"/>
      <c r="I35" s="676"/>
    </row>
    <row r="36" spans="2:9">
      <c r="B36" s="686" t="s">
        <v>899</v>
      </c>
      <c r="C36" s="676"/>
      <c r="D36" s="676"/>
      <c r="E36" s="676"/>
      <c r="F36" s="676"/>
      <c r="G36" s="676"/>
      <c r="H36" s="676"/>
      <c r="I36" s="676"/>
    </row>
    <row r="37" spans="2:9" ht="29.25" customHeight="1">
      <c r="B37" s="686" t="s">
        <v>900</v>
      </c>
      <c r="C37" s="676"/>
      <c r="D37" s="676"/>
      <c r="E37" s="676"/>
      <c r="F37" s="676"/>
      <c r="G37" s="676"/>
      <c r="H37" s="676"/>
      <c r="I37" s="676"/>
    </row>
    <row r="38" spans="2:9" ht="39" customHeight="1">
      <c r="B38" s="686" t="s">
        <v>901</v>
      </c>
      <c r="C38" s="676"/>
      <c r="D38" s="676"/>
      <c r="E38" s="676"/>
      <c r="F38" s="676"/>
      <c r="G38" s="676"/>
      <c r="H38" s="676"/>
      <c r="I38" s="676"/>
    </row>
    <row r="39" spans="2:9" ht="27" customHeight="1">
      <c r="B39" s="686" t="s">
        <v>902</v>
      </c>
      <c r="C39" s="676"/>
      <c r="D39" s="676"/>
      <c r="E39" s="676"/>
      <c r="F39" s="676"/>
      <c r="G39" s="676"/>
      <c r="H39" s="676"/>
      <c r="I39" s="676"/>
    </row>
    <row r="40" spans="2:9" ht="27" customHeight="1">
      <c r="B40" s="686" t="s">
        <v>903</v>
      </c>
      <c r="C40" s="676"/>
      <c r="D40" s="676"/>
      <c r="E40" s="676"/>
      <c r="F40" s="676"/>
      <c r="G40" s="676"/>
      <c r="H40" s="676"/>
      <c r="I40" s="676"/>
    </row>
    <row r="41" spans="2:9" ht="20.25" customHeight="1">
      <c r="B41" s="686" t="s">
        <v>904</v>
      </c>
      <c r="C41" s="676"/>
      <c r="D41" s="676"/>
      <c r="E41" s="676"/>
      <c r="F41" s="676"/>
      <c r="G41" s="676"/>
      <c r="H41" s="676"/>
      <c r="I41" s="676"/>
    </row>
    <row r="42" spans="2:9" ht="19.5" customHeight="1">
      <c r="B42" s="687" t="s">
        <v>905</v>
      </c>
      <c r="C42" s="679"/>
      <c r="D42" s="679"/>
      <c r="E42" s="679"/>
      <c r="F42" s="679"/>
      <c r="G42" s="679"/>
      <c r="H42" s="679"/>
      <c r="I42" s="679"/>
    </row>
    <row r="43" spans="2:9" ht="19.5" customHeight="1">
      <c r="B43" s="687" t="s">
        <v>906</v>
      </c>
      <c r="C43" s="679"/>
      <c r="D43" s="679"/>
      <c r="E43" s="679"/>
      <c r="F43" s="679"/>
      <c r="G43" s="679"/>
      <c r="H43" s="679"/>
      <c r="I43" s="679"/>
    </row>
    <row r="44" spans="2:9" ht="19.5" customHeight="1">
      <c r="B44" s="687" t="s">
        <v>907</v>
      </c>
      <c r="C44" s="679"/>
      <c r="D44" s="679"/>
      <c r="E44" s="679"/>
      <c r="F44" s="679"/>
      <c r="G44" s="679"/>
      <c r="H44" s="679"/>
      <c r="I44" s="679"/>
    </row>
    <row r="45" spans="2:9">
      <c r="B45" s="687" t="s">
        <v>908</v>
      </c>
      <c r="C45" s="679"/>
      <c r="D45" s="679"/>
      <c r="E45" s="679"/>
      <c r="F45" s="679"/>
      <c r="G45" s="679"/>
      <c r="H45" s="679"/>
      <c r="I45" s="679"/>
    </row>
  </sheetData>
  <mergeCells count="29">
    <mergeCell ref="B37:I37"/>
    <mergeCell ref="B38:I38"/>
    <mergeCell ref="B39:I39"/>
    <mergeCell ref="B40:I40"/>
    <mergeCell ref="B41:I41"/>
    <mergeCell ref="B29:I29"/>
    <mergeCell ref="B30:I30"/>
    <mergeCell ref="B32:I32"/>
    <mergeCell ref="B34:I34"/>
    <mergeCell ref="B35:I35"/>
    <mergeCell ref="B36:I36"/>
    <mergeCell ref="B21:I21"/>
    <mergeCell ref="B22:I22"/>
    <mergeCell ref="B25:I25"/>
    <mergeCell ref="B26:I26"/>
    <mergeCell ref="B27:I27"/>
    <mergeCell ref="B28:I28"/>
    <mergeCell ref="B12:I12"/>
    <mergeCell ref="B13:I13"/>
    <mergeCell ref="B14:I14"/>
    <mergeCell ref="B15:I15"/>
    <mergeCell ref="B18:I18"/>
    <mergeCell ref="B20:I20"/>
    <mergeCell ref="B3:I3"/>
    <mergeCell ref="B7:I7"/>
    <mergeCell ref="B8:I8"/>
    <mergeCell ref="B9:I9"/>
    <mergeCell ref="B10:I10"/>
    <mergeCell ref="B11:I11"/>
  </mergeCells>
  <pageMargins left="0.7" right="0.7"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01F03D-EDC3-4364-90FE-A6598D385AE3}">
  <sheetPr codeName="List14"/>
  <dimension ref="A1:F39"/>
  <sheetViews>
    <sheetView view="pageBreakPreview" topLeftCell="A26" zoomScaleNormal="100" zoomScaleSheetLayoutView="100" workbookViewId="0">
      <selection activeCell="I47" sqref="I47"/>
    </sheetView>
  </sheetViews>
  <sheetFormatPr defaultRowHeight="15"/>
  <cols>
    <col min="1" max="1" width="0.85546875" customWidth="1"/>
    <col min="2" max="2" width="29.42578125" customWidth="1"/>
    <col min="3" max="3" width="30.85546875" customWidth="1"/>
    <col min="4" max="4" width="21.7109375" customWidth="1"/>
    <col min="5" max="5" width="13.140625" customWidth="1"/>
    <col min="6" max="6" width="12.85546875" customWidth="1"/>
  </cols>
  <sheetData>
    <row r="1" spans="1:6" ht="16.5">
      <c r="A1" s="688"/>
      <c r="B1" s="689" t="s">
        <v>909</v>
      </c>
      <c r="C1" s="690"/>
      <c r="D1" s="690"/>
      <c r="E1" s="690"/>
      <c r="F1" s="690"/>
    </row>
    <row r="2" spans="1:6">
      <c r="A2" s="688"/>
      <c r="B2" s="688"/>
      <c r="C2" s="688"/>
      <c r="D2" s="688"/>
      <c r="E2" s="688"/>
      <c r="F2" s="688"/>
    </row>
    <row r="3" spans="1:6" ht="105.75" customHeight="1">
      <c r="A3" s="688"/>
      <c r="B3" s="691" t="s">
        <v>910</v>
      </c>
      <c r="C3" s="692"/>
      <c r="D3" s="692"/>
      <c r="E3" s="692"/>
      <c r="F3" s="692"/>
    </row>
    <row r="4" spans="1:6">
      <c r="A4" s="688"/>
      <c r="B4" s="688"/>
      <c r="C4" s="688"/>
      <c r="D4" s="688"/>
      <c r="E4" s="688"/>
      <c r="F4" s="688"/>
    </row>
    <row r="5" spans="1:6">
      <c r="A5" s="688"/>
      <c r="B5" s="693" t="s">
        <v>911</v>
      </c>
      <c r="C5" s="693"/>
      <c r="D5" s="693"/>
      <c r="E5" s="694"/>
      <c r="F5" s="694"/>
    </row>
    <row r="6" spans="1:6">
      <c r="A6" s="688"/>
      <c r="B6" s="695" t="s">
        <v>912</v>
      </c>
      <c r="C6" s="695"/>
      <c r="D6" s="695"/>
      <c r="E6" s="694"/>
      <c r="F6" s="694"/>
    </row>
    <row r="7" spans="1:6">
      <c r="A7" s="688"/>
      <c r="B7" s="695" t="s">
        <v>913</v>
      </c>
      <c r="C7" s="695"/>
      <c r="D7" s="695"/>
      <c r="E7" s="694"/>
      <c r="F7" s="694"/>
    </row>
    <row r="8" spans="1:6" ht="139.5" customHeight="1">
      <c r="A8" s="688"/>
      <c r="B8" s="696" t="s">
        <v>914</v>
      </c>
      <c r="C8" s="697"/>
      <c r="D8" s="697"/>
      <c r="E8" s="698"/>
      <c r="F8" s="699"/>
    </row>
    <row r="9" spans="1:6" ht="100.5" customHeight="1">
      <c r="A9" s="688"/>
      <c r="B9" s="696" t="s">
        <v>915</v>
      </c>
      <c r="C9" s="697"/>
      <c r="D9" s="697"/>
      <c r="E9" s="698"/>
      <c r="F9" s="699"/>
    </row>
    <row r="10" spans="1:6" ht="54" customHeight="1">
      <c r="A10" s="688"/>
      <c r="B10" s="696" t="s">
        <v>916</v>
      </c>
      <c r="C10" s="697"/>
      <c r="D10" s="697"/>
      <c r="E10" s="698"/>
      <c r="F10" s="699"/>
    </row>
    <row r="11" spans="1:6" ht="27.75" customHeight="1">
      <c r="A11" s="688"/>
      <c r="B11" s="700" t="s">
        <v>917</v>
      </c>
      <c r="C11" s="701"/>
      <c r="D11" s="701"/>
      <c r="E11" s="702"/>
      <c r="F11" s="703"/>
    </row>
    <row r="12" spans="1:6" ht="52.5" customHeight="1">
      <c r="A12" s="688"/>
      <c r="B12" s="696" t="s">
        <v>918</v>
      </c>
      <c r="C12" s="697"/>
      <c r="D12" s="697"/>
      <c r="E12" s="698"/>
      <c r="F12" s="699"/>
    </row>
    <row r="13" spans="1:6">
      <c r="A13" s="688"/>
      <c r="B13" s="695" t="s">
        <v>919</v>
      </c>
      <c r="C13" s="695"/>
      <c r="D13" s="695"/>
      <c r="E13" s="694"/>
      <c r="F13" s="694"/>
    </row>
    <row r="14" spans="1:6" ht="39.75" customHeight="1">
      <c r="A14" s="688"/>
      <c r="B14" s="696" t="s">
        <v>920</v>
      </c>
      <c r="C14" s="697"/>
      <c r="D14" s="697"/>
      <c r="E14" s="698"/>
      <c r="F14" s="699"/>
    </row>
    <row r="15" spans="1:6" ht="62.25" customHeight="1">
      <c r="A15" s="688"/>
      <c r="B15" s="696" t="s">
        <v>921</v>
      </c>
      <c r="C15" s="697"/>
      <c r="D15" s="697"/>
      <c r="E15" s="698"/>
      <c r="F15" s="699"/>
    </row>
    <row r="16" spans="1:6" ht="51.75" customHeight="1">
      <c r="A16" s="688"/>
      <c r="B16" s="704" t="s">
        <v>922</v>
      </c>
      <c r="C16" s="705"/>
      <c r="D16" s="705"/>
      <c r="E16" s="705"/>
      <c r="F16" s="706"/>
    </row>
    <row r="17" spans="1:6" ht="15.75" customHeight="1">
      <c r="A17" s="688"/>
      <c r="B17" s="696" t="s">
        <v>923</v>
      </c>
      <c r="C17" s="697"/>
      <c r="D17" s="697"/>
      <c r="E17" s="698"/>
      <c r="F17" s="699"/>
    </row>
    <row r="18" spans="1:6" ht="50.25" customHeight="1">
      <c r="A18" s="688"/>
      <c r="B18" s="707"/>
      <c r="C18" s="708"/>
      <c r="D18" s="708"/>
      <c r="E18" s="708"/>
      <c r="F18" s="709"/>
    </row>
    <row r="19" spans="1:6" ht="42.75" customHeight="1">
      <c r="A19" s="710"/>
      <c r="B19" s="696" t="s">
        <v>924</v>
      </c>
      <c r="C19" s="697"/>
      <c r="D19" s="697"/>
      <c r="E19" s="698"/>
      <c r="F19" s="699"/>
    </row>
    <row r="20" spans="1:6" ht="56.25" customHeight="1">
      <c r="A20" s="710"/>
      <c r="B20" s="707"/>
      <c r="C20" s="708"/>
      <c r="D20" s="708"/>
      <c r="E20" s="708"/>
      <c r="F20" s="709"/>
    </row>
    <row r="21" spans="1:6" ht="17.25" customHeight="1">
      <c r="A21" s="688"/>
      <c r="B21" s="696" t="s">
        <v>925</v>
      </c>
      <c r="C21" s="697"/>
      <c r="D21" s="697"/>
      <c r="E21" s="698"/>
      <c r="F21" s="699"/>
    </row>
    <row r="22" spans="1:6" ht="133.5" customHeight="1">
      <c r="A22" s="688"/>
      <c r="B22" s="707"/>
      <c r="C22" s="708"/>
      <c r="D22" s="708"/>
      <c r="E22" s="708"/>
      <c r="F22" s="709"/>
    </row>
    <row r="23" spans="1:6">
      <c r="A23" s="688"/>
      <c r="B23" s="695" t="s">
        <v>926</v>
      </c>
      <c r="C23" s="695"/>
      <c r="D23" s="695"/>
      <c r="E23" s="694"/>
      <c r="F23" s="694"/>
    </row>
    <row r="24" spans="1:6">
      <c r="A24" s="688"/>
      <c r="B24" s="696" t="s">
        <v>927</v>
      </c>
      <c r="C24" s="697"/>
      <c r="D24" s="697"/>
      <c r="E24" s="698"/>
      <c r="F24" s="699"/>
    </row>
    <row r="25" spans="1:6" ht="59.25" customHeight="1">
      <c r="A25" s="688"/>
      <c r="B25" s="707"/>
      <c r="C25" s="708"/>
      <c r="D25" s="708"/>
      <c r="E25" s="708"/>
      <c r="F25" s="709"/>
    </row>
    <row r="26" spans="1:6">
      <c r="A26" s="688"/>
      <c r="B26" s="696" t="s">
        <v>928</v>
      </c>
      <c r="C26" s="697"/>
      <c r="D26" s="697"/>
      <c r="E26" s="698"/>
      <c r="F26" s="699"/>
    </row>
    <row r="27" spans="1:6" ht="49.5" customHeight="1">
      <c r="A27" s="688"/>
      <c r="B27" s="707"/>
      <c r="C27" s="708"/>
      <c r="D27" s="708"/>
      <c r="E27" s="708"/>
      <c r="F27" s="709"/>
    </row>
    <row r="28" spans="1:6" ht="72.75" customHeight="1">
      <c r="A28" s="688"/>
      <c r="B28" s="711" t="s">
        <v>929</v>
      </c>
      <c r="C28" s="712"/>
      <c r="D28" s="712"/>
      <c r="E28" s="712"/>
      <c r="F28" s="713"/>
    </row>
    <row r="29" spans="1:6" ht="39.75" customHeight="1">
      <c r="A29" s="688"/>
      <c r="B29" s="700" t="s">
        <v>930</v>
      </c>
      <c r="C29" s="701"/>
      <c r="D29" s="701"/>
      <c r="E29" s="702"/>
      <c r="F29" s="703"/>
    </row>
    <row r="30" spans="1:6" ht="4.5" customHeight="1">
      <c r="A30" s="688"/>
      <c r="B30" s="714"/>
      <c r="C30" s="715"/>
      <c r="D30" s="715"/>
      <c r="E30" s="715"/>
      <c r="F30" s="716"/>
    </row>
    <row r="31" spans="1:6" hidden="1">
      <c r="A31" s="688"/>
      <c r="B31" s="717"/>
      <c r="C31" s="718"/>
      <c r="D31" s="718"/>
      <c r="E31" s="718"/>
      <c r="F31" s="719"/>
    </row>
    <row r="32" spans="1:6" ht="0.75" customHeight="1">
      <c r="A32" s="688"/>
      <c r="B32" s="688"/>
      <c r="C32" s="688"/>
      <c r="D32" s="688"/>
      <c r="E32" s="688"/>
      <c r="F32" s="688"/>
    </row>
    <row r="33" spans="1:6">
      <c r="A33" s="688"/>
      <c r="B33" s="720" t="s">
        <v>931</v>
      </c>
      <c r="C33" s="720"/>
      <c r="D33" s="720"/>
      <c r="E33" s="720"/>
      <c r="F33" s="720"/>
    </row>
    <row r="34" spans="1:6" ht="47.25" customHeight="1">
      <c r="A34" s="688"/>
      <c r="B34" s="721"/>
      <c r="C34" s="721"/>
      <c r="D34" s="721"/>
      <c r="E34" s="721"/>
      <c r="F34" s="721"/>
    </row>
    <row r="35" spans="1:6">
      <c r="A35" s="688"/>
      <c r="B35" s="721"/>
      <c r="C35" s="721"/>
      <c r="D35" s="721"/>
      <c r="E35" s="721"/>
      <c r="F35" s="721"/>
    </row>
    <row r="36" spans="1:6">
      <c r="A36" s="688"/>
      <c r="B36" s="688"/>
      <c r="C36" s="688"/>
      <c r="D36" s="688"/>
      <c r="E36" s="688"/>
      <c r="F36" s="688"/>
    </row>
    <row r="37" spans="1:6">
      <c r="A37" s="688"/>
      <c r="B37" s="677" t="s">
        <v>932</v>
      </c>
      <c r="C37" s="677"/>
      <c r="D37" s="677"/>
      <c r="E37" s="677"/>
      <c r="F37" s="677"/>
    </row>
    <row r="38" spans="1:6">
      <c r="A38" s="688"/>
      <c r="B38" s="722"/>
      <c r="C38" s="722"/>
      <c r="D38" s="722"/>
      <c r="E38" s="722"/>
      <c r="F38" s="722"/>
    </row>
    <row r="39" spans="1:6">
      <c r="A39" s="688"/>
      <c r="B39" s="722"/>
      <c r="C39" s="722"/>
      <c r="D39" s="722"/>
      <c r="E39" s="722"/>
      <c r="F39" s="722"/>
    </row>
  </sheetData>
  <mergeCells count="24">
    <mergeCell ref="B24:F25"/>
    <mergeCell ref="B26:F27"/>
    <mergeCell ref="B28:F28"/>
    <mergeCell ref="B29:F31"/>
    <mergeCell ref="B33:F35"/>
    <mergeCell ref="B37:F39"/>
    <mergeCell ref="B15:F15"/>
    <mergeCell ref="B16:F16"/>
    <mergeCell ref="B17:F18"/>
    <mergeCell ref="B19:F20"/>
    <mergeCell ref="B21:F22"/>
    <mergeCell ref="B23:F23"/>
    <mergeCell ref="B9:F9"/>
    <mergeCell ref="B10:F10"/>
    <mergeCell ref="B11:F11"/>
    <mergeCell ref="B12:F12"/>
    <mergeCell ref="B13:F13"/>
    <mergeCell ref="B14:F14"/>
    <mergeCell ref="B1:F1"/>
    <mergeCell ref="B3:F3"/>
    <mergeCell ref="B5:F5"/>
    <mergeCell ref="B6:F6"/>
    <mergeCell ref="B7:F7"/>
    <mergeCell ref="B8:F8"/>
  </mergeCells>
  <pageMargins left="0.7" right="0.7" top="0.75" bottom="0.75" header="0.3" footer="0.3"/>
  <pageSetup paperSize="9" scale="8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97768-E0B1-46E9-BF0C-BEA28C3BE6DE}">
  <sheetPr codeName="List15"/>
  <dimension ref="A1:G338"/>
  <sheetViews>
    <sheetView view="pageBreakPreview" zoomScaleNormal="100" zoomScaleSheetLayoutView="100" workbookViewId="0">
      <selection activeCell="I12" sqref="I12"/>
    </sheetView>
  </sheetViews>
  <sheetFormatPr defaultRowHeight="15"/>
  <cols>
    <col min="1" max="1" width="0.5703125" customWidth="1"/>
    <col min="2" max="2" width="8" customWidth="1"/>
    <col min="3" max="3" width="52.85546875" customWidth="1"/>
    <col min="4" max="4" width="7" customWidth="1"/>
    <col min="5" max="5" width="8.42578125" bestFit="1" customWidth="1"/>
    <col min="6" max="6" width="9.7109375" bestFit="1" customWidth="1"/>
    <col min="7" max="7" width="15.85546875" customWidth="1"/>
  </cols>
  <sheetData>
    <row r="1" spans="1:7">
      <c r="A1" s="381"/>
      <c r="B1" s="382"/>
      <c r="C1" s="383"/>
      <c r="D1" s="382"/>
      <c r="E1" s="384"/>
      <c r="F1" s="385"/>
      <c r="G1" s="386"/>
    </row>
    <row r="2" spans="1:7" ht="18">
      <c r="A2" s="381"/>
      <c r="B2" s="387" t="s">
        <v>582</v>
      </c>
      <c r="C2" s="388"/>
      <c r="D2" s="382"/>
      <c r="E2" s="384"/>
      <c r="F2" s="385"/>
      <c r="G2" s="386"/>
    </row>
    <row r="3" spans="1:7">
      <c r="A3" s="381"/>
      <c r="B3" s="389"/>
      <c r="C3" s="388"/>
      <c r="D3" s="382"/>
      <c r="E3" s="384"/>
      <c r="F3" s="385"/>
      <c r="G3" s="386"/>
    </row>
    <row r="4" spans="1:7" ht="15.75">
      <c r="A4" s="381"/>
      <c r="B4" s="390" t="s">
        <v>583</v>
      </c>
      <c r="C4" s="391"/>
      <c r="D4" s="382"/>
      <c r="E4" s="384"/>
      <c r="F4" s="385"/>
      <c r="G4" s="386"/>
    </row>
    <row r="5" spans="1:7" ht="15.75">
      <c r="A5" s="381"/>
      <c r="B5" s="390" t="s">
        <v>584</v>
      </c>
      <c r="C5" s="391"/>
      <c r="D5" s="382"/>
      <c r="E5" s="384"/>
      <c r="F5" s="385"/>
      <c r="G5" s="386"/>
    </row>
    <row r="6" spans="1:7" ht="15.75">
      <c r="A6" s="381"/>
      <c r="B6" s="392" t="s">
        <v>585</v>
      </c>
      <c r="C6" s="391"/>
      <c r="D6" s="382"/>
      <c r="E6" s="384"/>
      <c r="F6" s="385"/>
      <c r="G6" s="386"/>
    </row>
    <row r="7" spans="1:7" ht="16.5">
      <c r="A7" s="381"/>
      <c r="B7" s="393"/>
      <c r="C7" s="383"/>
      <c r="D7" s="382"/>
      <c r="E7" s="384"/>
      <c r="F7" s="385"/>
      <c r="G7" s="386"/>
    </row>
    <row r="8" spans="1:7">
      <c r="A8" s="381"/>
      <c r="B8" s="382"/>
      <c r="C8" s="383"/>
      <c r="D8" s="382"/>
      <c r="E8" s="384"/>
      <c r="F8" s="385"/>
      <c r="G8" s="386"/>
    </row>
    <row r="9" spans="1:7">
      <c r="A9" s="381"/>
      <c r="B9" s="382"/>
      <c r="C9" s="383"/>
      <c r="D9" s="382"/>
      <c r="E9" s="384"/>
      <c r="F9" s="385"/>
      <c r="G9" s="386"/>
    </row>
    <row r="10" spans="1:7" ht="15.75">
      <c r="A10" s="381"/>
      <c r="B10" s="547" t="s">
        <v>586</v>
      </c>
      <c r="C10" s="548"/>
      <c r="D10" s="549"/>
      <c r="E10" s="550"/>
      <c r="F10" s="551"/>
      <c r="G10" s="552"/>
    </row>
    <row r="11" spans="1:7" ht="16.5">
      <c r="A11" s="394"/>
      <c r="B11" s="395"/>
      <c r="C11" s="396"/>
      <c r="D11" s="396"/>
      <c r="E11" s="396"/>
      <c r="F11" s="397"/>
      <c r="G11" s="398"/>
    </row>
    <row r="12" spans="1:7">
      <c r="A12" s="399"/>
      <c r="B12" s="400"/>
      <c r="C12" s="401"/>
      <c r="D12" s="402"/>
      <c r="E12" s="403"/>
      <c r="F12" s="404"/>
      <c r="G12" s="405" t="s">
        <v>587</v>
      </c>
    </row>
    <row r="13" spans="1:7">
      <c r="A13" s="406"/>
      <c r="B13" s="407" t="s">
        <v>309</v>
      </c>
      <c r="C13" s="408" t="s">
        <v>588</v>
      </c>
      <c r="D13" s="407"/>
      <c r="E13" s="409"/>
      <c r="F13" s="410"/>
      <c r="G13" s="411">
        <f>G80</f>
        <v>0</v>
      </c>
    </row>
    <row r="14" spans="1:7">
      <c r="A14" s="406"/>
      <c r="B14" s="407" t="s">
        <v>324</v>
      </c>
      <c r="C14" s="408" t="s">
        <v>589</v>
      </c>
      <c r="D14" s="407"/>
      <c r="E14" s="409"/>
      <c r="F14" s="410"/>
      <c r="G14" s="411">
        <f>G176</f>
        <v>0</v>
      </c>
    </row>
    <row r="15" spans="1:7">
      <c r="A15" s="406"/>
      <c r="B15" s="407" t="s">
        <v>328</v>
      </c>
      <c r="C15" s="408" t="s">
        <v>590</v>
      </c>
      <c r="D15" s="407"/>
      <c r="E15" s="409"/>
      <c r="F15" s="410"/>
      <c r="G15" s="411">
        <f>G245</f>
        <v>0</v>
      </c>
    </row>
    <row r="16" spans="1:7">
      <c r="A16" s="406"/>
      <c r="B16" s="407" t="s">
        <v>591</v>
      </c>
      <c r="C16" s="408" t="s">
        <v>592</v>
      </c>
      <c r="D16" s="407"/>
      <c r="E16" s="409"/>
      <c r="F16" s="410"/>
      <c r="G16" s="411">
        <f>G337</f>
        <v>0</v>
      </c>
    </row>
    <row r="17" spans="1:7" ht="17.25" thickBot="1">
      <c r="A17" s="412"/>
      <c r="B17" s="413"/>
      <c r="C17" s="414" t="s">
        <v>593</v>
      </c>
      <c r="D17" s="413"/>
      <c r="E17" s="415"/>
      <c r="F17" s="416"/>
      <c r="G17" s="417">
        <f>SUM(G13:G16)</f>
        <v>0</v>
      </c>
    </row>
    <row r="18" spans="1:7" ht="15.75" thickTop="1">
      <c r="A18" s="406"/>
      <c r="B18" s="407"/>
      <c r="C18" s="389" t="s">
        <v>301</v>
      </c>
      <c r="D18" s="382"/>
      <c r="E18" s="384"/>
      <c r="F18" s="385"/>
      <c r="G18" s="386">
        <f>G17*0.22</f>
        <v>0</v>
      </c>
    </row>
    <row r="19" spans="1:7" ht="17.25" thickBot="1">
      <c r="A19" s="418"/>
      <c r="B19" s="419"/>
      <c r="C19" s="420" t="s">
        <v>594</v>
      </c>
      <c r="D19" s="421"/>
      <c r="E19" s="422"/>
      <c r="F19" s="423"/>
      <c r="G19" s="424">
        <f>G18+G17</f>
        <v>0</v>
      </c>
    </row>
    <row r="20" spans="1:7" ht="15.75" thickTop="1">
      <c r="A20" s="406"/>
      <c r="B20" s="407"/>
      <c r="C20" s="395"/>
      <c r="D20" s="407"/>
      <c r="E20" s="409"/>
      <c r="F20" s="410"/>
      <c r="G20" s="411"/>
    </row>
    <row r="21" spans="1:7">
      <c r="A21" s="406"/>
      <c r="B21" s="407"/>
      <c r="C21" s="395"/>
      <c r="D21" s="407"/>
      <c r="E21" s="409"/>
      <c r="F21" s="410"/>
      <c r="G21" s="411"/>
    </row>
    <row r="22" spans="1:7" ht="37.5" customHeight="1">
      <c r="A22" s="394"/>
      <c r="B22" s="656" t="s">
        <v>595</v>
      </c>
      <c r="C22" s="657"/>
      <c r="D22" s="657"/>
      <c r="E22" s="657"/>
      <c r="F22" s="397"/>
      <c r="G22" s="398"/>
    </row>
    <row r="23" spans="1:7" ht="16.5">
      <c r="A23" s="394"/>
      <c r="B23" s="395"/>
      <c r="C23" s="396"/>
      <c r="D23" s="396"/>
      <c r="E23" s="396"/>
      <c r="F23" s="397"/>
      <c r="G23" s="398"/>
    </row>
    <row r="24" spans="1:7">
      <c r="A24" s="425"/>
      <c r="B24" s="658" t="s">
        <v>596</v>
      </c>
      <c r="C24" s="658"/>
      <c r="D24" s="658"/>
      <c r="E24" s="658"/>
      <c r="F24" s="385"/>
      <c r="G24" s="382"/>
    </row>
    <row r="25" spans="1:7">
      <c r="A25" s="425"/>
      <c r="B25" s="658"/>
      <c r="C25" s="658"/>
      <c r="D25" s="658"/>
      <c r="E25" s="658"/>
      <c r="F25" s="385"/>
      <c r="G25" s="382"/>
    </row>
    <row r="26" spans="1:7">
      <c r="A26" s="425"/>
      <c r="B26" s="658"/>
      <c r="C26" s="658"/>
      <c r="D26" s="658"/>
      <c r="E26" s="658"/>
      <c r="F26" s="385"/>
      <c r="G26" s="382"/>
    </row>
    <row r="27" spans="1:7">
      <c r="A27" s="425"/>
      <c r="B27" s="658"/>
      <c r="C27" s="658"/>
      <c r="D27" s="658"/>
      <c r="E27" s="658"/>
      <c r="F27" s="385"/>
      <c r="G27" s="382"/>
    </row>
    <row r="28" spans="1:7">
      <c r="A28" s="425"/>
      <c r="B28" s="658"/>
      <c r="C28" s="658"/>
      <c r="D28" s="658"/>
      <c r="E28" s="658"/>
      <c r="F28" s="385"/>
      <c r="G28" s="382"/>
    </row>
    <row r="29" spans="1:7">
      <c r="A29" s="425"/>
      <c r="B29" s="658"/>
      <c r="C29" s="658"/>
      <c r="D29" s="658"/>
      <c r="E29" s="658"/>
      <c r="F29" s="385"/>
      <c r="G29" s="382"/>
    </row>
    <row r="30" spans="1:7">
      <c r="A30" s="425"/>
      <c r="B30" s="658"/>
      <c r="C30" s="658"/>
      <c r="D30" s="658"/>
      <c r="E30" s="658"/>
      <c r="F30" s="385"/>
      <c r="G30" s="382"/>
    </row>
    <row r="31" spans="1:7">
      <c r="A31" s="425"/>
      <c r="B31" s="658"/>
      <c r="C31" s="658"/>
      <c r="D31" s="658"/>
      <c r="E31" s="658"/>
      <c r="F31" s="385"/>
      <c r="G31" s="382"/>
    </row>
    <row r="32" spans="1:7">
      <c r="A32" s="425"/>
      <c r="B32" s="658"/>
      <c r="C32" s="658"/>
      <c r="D32" s="658"/>
      <c r="E32" s="658"/>
      <c r="F32" s="385"/>
      <c r="G32" s="382"/>
    </row>
    <row r="33" spans="1:7">
      <c r="A33" s="425"/>
      <c r="B33" s="658"/>
      <c r="C33" s="658"/>
      <c r="D33" s="658"/>
      <c r="E33" s="658"/>
      <c r="F33" s="385"/>
      <c r="G33" s="382"/>
    </row>
    <row r="34" spans="1:7">
      <c r="A34" s="425"/>
      <c r="B34" s="658"/>
      <c r="C34" s="658"/>
      <c r="D34" s="658"/>
      <c r="E34" s="658"/>
      <c r="F34" s="385"/>
      <c r="G34" s="382"/>
    </row>
    <row r="35" spans="1:7">
      <c r="A35" s="425"/>
      <c r="B35" s="658"/>
      <c r="C35" s="658"/>
      <c r="D35" s="658"/>
      <c r="E35" s="658"/>
      <c r="F35" s="385"/>
      <c r="G35" s="382"/>
    </row>
    <row r="36" spans="1:7">
      <c r="A36" s="425"/>
      <c r="B36" s="658"/>
      <c r="C36" s="658"/>
      <c r="D36" s="658"/>
      <c r="E36" s="658"/>
      <c r="F36" s="385"/>
      <c r="G36" s="382"/>
    </row>
    <row r="37" spans="1:7">
      <c r="A37" s="425"/>
      <c r="B37" s="658"/>
      <c r="C37" s="658"/>
      <c r="D37" s="658"/>
      <c r="E37" s="658"/>
      <c r="F37" s="385"/>
      <c r="G37" s="382"/>
    </row>
    <row r="38" spans="1:7">
      <c r="A38" s="425"/>
      <c r="B38" s="658"/>
      <c r="C38" s="658"/>
      <c r="D38" s="658"/>
      <c r="E38" s="658"/>
      <c r="F38" s="385"/>
      <c r="G38" s="382"/>
    </row>
    <row r="39" spans="1:7">
      <c r="A39" s="425"/>
      <c r="B39" s="658"/>
      <c r="C39" s="658"/>
      <c r="D39" s="658"/>
      <c r="E39" s="658"/>
      <c r="F39" s="385"/>
      <c r="G39" s="382"/>
    </row>
    <row r="40" spans="1:7">
      <c r="A40" s="425"/>
      <c r="B40" s="658"/>
      <c r="C40" s="658"/>
      <c r="D40" s="658"/>
      <c r="E40" s="658"/>
      <c r="F40" s="385"/>
      <c r="G40" s="382"/>
    </row>
    <row r="41" spans="1:7">
      <c r="A41" s="425"/>
      <c r="B41" s="658"/>
      <c r="C41" s="658"/>
      <c r="D41" s="658"/>
      <c r="E41" s="658"/>
      <c r="F41" s="385"/>
      <c r="G41" s="382"/>
    </row>
    <row r="42" spans="1:7">
      <c r="A42" s="425"/>
      <c r="B42" s="658"/>
      <c r="C42" s="658"/>
      <c r="D42" s="658"/>
      <c r="E42" s="658"/>
      <c r="F42" s="385"/>
      <c r="G42" s="382"/>
    </row>
    <row r="43" spans="1:7">
      <c r="A43" s="425"/>
      <c r="B43" s="658"/>
      <c r="C43" s="658"/>
      <c r="D43" s="658"/>
      <c r="E43" s="658"/>
      <c r="F43" s="385"/>
      <c r="G43" s="382"/>
    </row>
    <row r="44" spans="1:7" ht="17.25" thickBot="1">
      <c r="A44" s="412"/>
      <c r="B44" s="413" t="s">
        <v>311</v>
      </c>
      <c r="C44" s="426" t="s">
        <v>597</v>
      </c>
      <c r="D44" s="413"/>
      <c r="E44" s="415"/>
      <c r="F44" s="416"/>
      <c r="G44" s="417">
        <f>G80</f>
        <v>0</v>
      </c>
    </row>
    <row r="45" spans="1:7" ht="39" thickTop="1">
      <c r="A45" s="406"/>
      <c r="B45" s="407"/>
      <c r="C45" s="395" t="s">
        <v>598</v>
      </c>
      <c r="D45" s="407"/>
      <c r="E45" s="409"/>
      <c r="F45" s="410"/>
      <c r="G45" s="411"/>
    </row>
    <row r="46" spans="1:7">
      <c r="A46" s="406"/>
      <c r="B46" s="407"/>
      <c r="C46" s="427" t="s">
        <v>599</v>
      </c>
      <c r="D46" s="428" t="s">
        <v>600</v>
      </c>
      <c r="E46" s="429" t="s">
        <v>601</v>
      </c>
      <c r="F46" s="430" t="s">
        <v>602</v>
      </c>
      <c r="G46" s="431" t="s">
        <v>587</v>
      </c>
    </row>
    <row r="47" spans="1:7">
      <c r="A47" s="381"/>
      <c r="B47" s="382"/>
      <c r="C47" s="383"/>
      <c r="D47" s="382"/>
      <c r="E47" s="432"/>
      <c r="F47" s="385"/>
      <c r="G47" s="386"/>
    </row>
    <row r="48" spans="1:7">
      <c r="A48" s="406"/>
      <c r="B48" s="407" t="s">
        <v>309</v>
      </c>
      <c r="C48" s="395" t="s">
        <v>603</v>
      </c>
      <c r="D48" s="407"/>
      <c r="E48" s="409"/>
      <c r="F48" s="410"/>
      <c r="G48" s="411"/>
    </row>
    <row r="49" spans="1:7" ht="89.25">
      <c r="A49" s="381"/>
      <c r="B49" s="433" t="s">
        <v>604</v>
      </c>
      <c r="C49" s="383" t="s">
        <v>605</v>
      </c>
      <c r="D49" s="382" t="s">
        <v>396</v>
      </c>
      <c r="E49" s="384">
        <v>3</v>
      </c>
      <c r="F49" s="434"/>
      <c r="G49" s="435">
        <f>F49*E49</f>
        <v>0</v>
      </c>
    </row>
    <row r="50" spans="1:7">
      <c r="A50" s="381"/>
      <c r="B50" s="382"/>
      <c r="C50" s="383"/>
      <c r="D50" s="382"/>
      <c r="E50" s="384"/>
      <c r="F50" s="385"/>
      <c r="G50" s="386"/>
    </row>
    <row r="51" spans="1:7" ht="51">
      <c r="A51" s="381"/>
      <c r="B51" s="382" t="s">
        <v>606</v>
      </c>
      <c r="C51" s="383" t="s">
        <v>607</v>
      </c>
      <c r="D51" s="382" t="s">
        <v>396</v>
      </c>
      <c r="E51" s="384">
        <v>3</v>
      </c>
      <c r="F51" s="434"/>
      <c r="G51" s="435">
        <f>F51*E51</f>
        <v>0</v>
      </c>
    </row>
    <row r="52" spans="1:7">
      <c r="A52" s="381"/>
      <c r="B52" s="382"/>
      <c r="C52" s="383"/>
      <c r="D52" s="382"/>
      <c r="E52" s="384"/>
      <c r="F52" s="385"/>
      <c r="G52" s="386"/>
    </row>
    <row r="53" spans="1:7" ht="51">
      <c r="A53" s="381"/>
      <c r="B53" s="382" t="s">
        <v>608</v>
      </c>
      <c r="C53" s="383" t="s">
        <v>609</v>
      </c>
      <c r="D53" s="382" t="s">
        <v>396</v>
      </c>
      <c r="E53" s="384">
        <v>1</v>
      </c>
      <c r="F53" s="385"/>
      <c r="G53" s="435">
        <f>F53*E53</f>
        <v>0</v>
      </c>
    </row>
    <row r="54" spans="1:7">
      <c r="A54" s="381"/>
      <c r="B54" s="382"/>
      <c r="C54" s="383"/>
      <c r="D54" s="382"/>
      <c r="E54" s="384"/>
      <c r="F54" s="385"/>
      <c r="G54" s="386"/>
    </row>
    <row r="55" spans="1:7" ht="51">
      <c r="A55" s="381"/>
      <c r="B55" s="382" t="s">
        <v>610</v>
      </c>
      <c r="C55" s="383" t="s">
        <v>611</v>
      </c>
      <c r="D55" s="382" t="s">
        <v>396</v>
      </c>
      <c r="E55" s="384">
        <v>1</v>
      </c>
      <c r="F55" s="385"/>
      <c r="G55" s="435">
        <f>F55*E55</f>
        <v>0</v>
      </c>
    </row>
    <row r="56" spans="1:7">
      <c r="A56" s="381"/>
      <c r="B56" s="382"/>
      <c r="C56" s="383"/>
      <c r="D56" s="382"/>
      <c r="E56" s="384"/>
      <c r="F56" s="385"/>
      <c r="G56" s="386"/>
    </row>
    <row r="57" spans="1:7" ht="76.5">
      <c r="A57" s="381"/>
      <c r="B57" s="382" t="s">
        <v>612</v>
      </c>
      <c r="C57" s="383" t="s">
        <v>613</v>
      </c>
      <c r="D57" s="382"/>
      <c r="E57" s="384"/>
      <c r="F57" s="385"/>
      <c r="G57" s="386"/>
    </row>
    <row r="58" spans="1:7">
      <c r="A58" s="381"/>
      <c r="B58" s="382"/>
      <c r="C58" s="436" t="s">
        <v>614</v>
      </c>
      <c r="D58" s="382" t="s">
        <v>396</v>
      </c>
      <c r="E58" s="384">
        <v>1</v>
      </c>
      <c r="F58" s="385"/>
      <c r="G58" s="435">
        <f>F58*E58</f>
        <v>0</v>
      </c>
    </row>
    <row r="59" spans="1:7">
      <c r="A59" s="381"/>
      <c r="B59" s="382"/>
      <c r="C59" s="437" t="s">
        <v>615</v>
      </c>
      <c r="D59" s="382" t="s">
        <v>396</v>
      </c>
      <c r="E59" s="384">
        <v>1</v>
      </c>
      <c r="F59" s="385"/>
      <c r="G59" s="435">
        <f>F59*E59</f>
        <v>0</v>
      </c>
    </row>
    <row r="60" spans="1:7">
      <c r="A60" s="381"/>
      <c r="B60" s="382"/>
      <c r="C60" s="383"/>
      <c r="D60" s="382"/>
      <c r="E60" s="384"/>
      <c r="F60" s="385"/>
      <c r="G60" s="386"/>
    </row>
    <row r="61" spans="1:7" ht="25.5">
      <c r="A61" s="381"/>
      <c r="B61" s="382" t="s">
        <v>616</v>
      </c>
      <c r="C61" s="383" t="s">
        <v>617</v>
      </c>
      <c r="D61" s="382" t="s">
        <v>316</v>
      </c>
      <c r="E61" s="384">
        <v>16</v>
      </c>
      <c r="F61" s="385"/>
      <c r="G61" s="435">
        <f>F61*E61</f>
        <v>0</v>
      </c>
    </row>
    <row r="62" spans="1:7">
      <c r="A62" s="381"/>
      <c r="B62" s="382"/>
      <c r="C62" s="383"/>
      <c r="D62" s="382"/>
      <c r="E62" s="384"/>
      <c r="F62" s="385"/>
      <c r="G62" s="386"/>
    </row>
    <row r="63" spans="1:7" ht="25.5">
      <c r="A63" s="381"/>
      <c r="B63" s="382" t="s">
        <v>618</v>
      </c>
      <c r="C63" s="383" t="s">
        <v>619</v>
      </c>
      <c r="D63" s="382" t="s">
        <v>316</v>
      </c>
      <c r="E63" s="384">
        <v>8</v>
      </c>
      <c r="F63" s="385"/>
      <c r="G63" s="435">
        <f>F63*E63</f>
        <v>0</v>
      </c>
    </row>
    <row r="64" spans="1:7">
      <c r="A64" s="381"/>
      <c r="B64" s="382"/>
      <c r="C64" s="383"/>
      <c r="D64" s="382"/>
      <c r="E64" s="384"/>
      <c r="F64" s="385"/>
      <c r="G64" s="386"/>
    </row>
    <row r="65" spans="1:7" ht="51">
      <c r="A65" s="381"/>
      <c r="B65" s="382" t="s">
        <v>620</v>
      </c>
      <c r="C65" s="383" t="s">
        <v>621</v>
      </c>
      <c r="D65" s="382" t="s">
        <v>396</v>
      </c>
      <c r="E65" s="384">
        <v>1</v>
      </c>
      <c r="F65" s="385"/>
      <c r="G65" s="435">
        <f>F65*E65</f>
        <v>0</v>
      </c>
    </row>
    <row r="66" spans="1:7">
      <c r="A66" s="381"/>
      <c r="B66" s="382"/>
      <c r="C66" s="383"/>
      <c r="D66" s="382"/>
      <c r="E66" s="384"/>
      <c r="F66" s="385"/>
      <c r="G66" s="386"/>
    </row>
    <row r="67" spans="1:7" ht="38.25">
      <c r="A67" s="381"/>
      <c r="B67" s="382" t="s">
        <v>622</v>
      </c>
      <c r="C67" s="383" t="s">
        <v>623</v>
      </c>
      <c r="D67" s="382" t="s">
        <v>313</v>
      </c>
      <c r="E67" s="384">
        <f>E278+E282</f>
        <v>19</v>
      </c>
      <c r="F67" s="385"/>
      <c r="G67" s="435">
        <f>F67*E67</f>
        <v>0</v>
      </c>
    </row>
    <row r="68" spans="1:7">
      <c r="A68" s="381"/>
      <c r="B68" s="382"/>
      <c r="C68" s="383"/>
      <c r="D68" s="382"/>
      <c r="E68" s="384"/>
      <c r="F68" s="385"/>
      <c r="G68" s="386"/>
    </row>
    <row r="69" spans="1:7" ht="38.25">
      <c r="A69" s="381"/>
      <c r="B69" s="382" t="s">
        <v>624</v>
      </c>
      <c r="C69" s="383" t="s">
        <v>625</v>
      </c>
      <c r="D69" s="382" t="s">
        <v>16</v>
      </c>
      <c r="E69" s="384">
        <v>2</v>
      </c>
      <c r="F69" s="385"/>
      <c r="G69" s="435">
        <f>F69*E69</f>
        <v>0</v>
      </c>
    </row>
    <row r="70" spans="1:7">
      <c r="A70" s="381"/>
      <c r="B70" s="382"/>
      <c r="C70" s="383"/>
      <c r="D70" s="382"/>
      <c r="E70" s="384"/>
      <c r="F70" s="385"/>
      <c r="G70" s="386"/>
    </row>
    <row r="71" spans="1:7" ht="63.75">
      <c r="A71" s="381"/>
      <c r="B71" s="382" t="s">
        <v>626</v>
      </c>
      <c r="C71" s="383" t="s">
        <v>627</v>
      </c>
      <c r="D71" s="382" t="s">
        <v>313</v>
      </c>
      <c r="E71" s="384">
        <v>10</v>
      </c>
      <c r="F71" s="385"/>
      <c r="G71" s="435">
        <f>F71*E71</f>
        <v>0</v>
      </c>
    </row>
    <row r="72" spans="1:7">
      <c r="A72" s="381"/>
      <c r="B72" s="382"/>
      <c r="C72" s="383"/>
      <c r="D72" s="382"/>
      <c r="E72" s="384"/>
      <c r="F72" s="385"/>
      <c r="G72" s="386"/>
    </row>
    <row r="73" spans="1:7" ht="102">
      <c r="A73" s="381"/>
      <c r="B73" s="382" t="s">
        <v>628</v>
      </c>
      <c r="C73" s="383" t="s">
        <v>629</v>
      </c>
      <c r="D73" s="382"/>
      <c r="E73" s="384"/>
      <c r="F73" s="385"/>
      <c r="G73" s="435"/>
    </row>
    <row r="74" spans="1:7">
      <c r="A74" s="381"/>
      <c r="B74" s="382"/>
      <c r="C74" s="383" t="s">
        <v>630</v>
      </c>
      <c r="D74" s="382" t="s">
        <v>16</v>
      </c>
      <c r="E74" s="384">
        <v>2</v>
      </c>
      <c r="F74" s="385"/>
      <c r="G74" s="435">
        <f t="shared" ref="G74" si="0">F74*E74</f>
        <v>0</v>
      </c>
    </row>
    <row r="75" spans="1:7">
      <c r="A75" s="381"/>
      <c r="B75" s="382"/>
      <c r="C75" s="383"/>
      <c r="D75" s="382"/>
      <c r="E75" s="384"/>
      <c r="F75" s="385"/>
      <c r="G75" s="386"/>
    </row>
    <row r="76" spans="1:7" ht="38.25">
      <c r="A76" s="381"/>
      <c r="B76" s="382" t="s">
        <v>631</v>
      </c>
      <c r="C76" s="383" t="s">
        <v>632</v>
      </c>
      <c r="D76" s="382" t="s">
        <v>316</v>
      </c>
      <c r="E76" s="384">
        <v>6</v>
      </c>
      <c r="F76" s="385"/>
      <c r="G76" s="435">
        <f>F76*E76</f>
        <v>0</v>
      </c>
    </row>
    <row r="77" spans="1:7">
      <c r="A77" s="381"/>
      <c r="B77" s="382"/>
      <c r="C77" s="383"/>
      <c r="D77" s="382"/>
      <c r="E77" s="384"/>
      <c r="F77" s="385"/>
      <c r="G77" s="386"/>
    </row>
    <row r="78" spans="1:7" ht="51">
      <c r="A78" s="381"/>
      <c r="B78" s="382" t="s">
        <v>633</v>
      </c>
      <c r="C78" s="383" t="s">
        <v>634</v>
      </c>
      <c r="D78" s="382" t="s">
        <v>635</v>
      </c>
      <c r="E78" s="384">
        <f>E67*2.5</f>
        <v>47.5</v>
      </c>
      <c r="F78" s="385"/>
      <c r="G78" s="438">
        <f>F78*E78</f>
        <v>0</v>
      </c>
    </row>
    <row r="79" spans="1:7">
      <c r="A79" s="381"/>
      <c r="B79" s="382"/>
      <c r="C79" s="383"/>
      <c r="D79" s="382"/>
      <c r="E79" s="384"/>
      <c r="F79" s="385"/>
      <c r="G79" s="386"/>
    </row>
    <row r="80" spans="1:7" ht="15.75" thickBot="1">
      <c r="A80" s="439"/>
      <c r="B80" s="440" t="s">
        <v>309</v>
      </c>
      <c r="C80" s="441" t="s">
        <v>636</v>
      </c>
      <c r="D80" s="440"/>
      <c r="E80" s="442"/>
      <c r="F80" s="443"/>
      <c r="G80" s="444">
        <f>SUM(G49:G78)</f>
        <v>0</v>
      </c>
    </row>
    <row r="81" spans="1:7" ht="15.75" thickTop="1">
      <c r="A81" s="381"/>
      <c r="B81" s="382"/>
      <c r="C81" s="383"/>
      <c r="D81" s="382"/>
      <c r="E81" s="384"/>
      <c r="F81" s="385"/>
      <c r="G81" s="386"/>
    </row>
    <row r="82" spans="1:7">
      <c r="A82" s="381"/>
      <c r="B82" s="382"/>
      <c r="C82" s="383"/>
      <c r="D82" s="382"/>
      <c r="E82" s="384"/>
      <c r="F82" s="385"/>
      <c r="G82" s="386"/>
    </row>
    <row r="83" spans="1:7">
      <c r="A83" s="406"/>
      <c r="B83" s="407" t="s">
        <v>324</v>
      </c>
      <c r="C83" s="395" t="s">
        <v>637</v>
      </c>
      <c r="D83" s="407"/>
      <c r="E83" s="409"/>
      <c r="F83" s="410"/>
      <c r="G83" s="411"/>
    </row>
    <row r="84" spans="1:7">
      <c r="A84" s="406"/>
      <c r="B84" s="407"/>
      <c r="C84" s="395"/>
      <c r="D84" s="407"/>
      <c r="E84" s="409"/>
      <c r="F84" s="410"/>
      <c r="G84" s="411"/>
    </row>
    <row r="85" spans="1:7">
      <c r="A85" s="406"/>
      <c r="B85" s="407"/>
      <c r="C85" s="395" t="s">
        <v>327</v>
      </c>
      <c r="D85" s="407"/>
      <c r="E85" s="409"/>
      <c r="F85" s="410"/>
      <c r="G85" s="411"/>
    </row>
    <row r="86" spans="1:7" ht="48.75">
      <c r="A86" s="445"/>
      <c r="B86" s="446"/>
      <c r="C86" s="447" t="s">
        <v>638</v>
      </c>
      <c r="D86" s="446"/>
      <c r="E86" s="448"/>
      <c r="F86" s="449"/>
      <c r="G86" s="450"/>
    </row>
    <row r="87" spans="1:7">
      <c r="A87" s="381"/>
      <c r="B87" s="382"/>
      <c r="C87" s="383" t="s">
        <v>240</v>
      </c>
      <c r="D87" s="382"/>
      <c r="E87" s="451"/>
      <c r="F87" s="385"/>
      <c r="G87" s="386"/>
    </row>
    <row r="88" spans="1:7" ht="38.25">
      <c r="A88" s="381"/>
      <c r="B88" s="452" t="s">
        <v>639</v>
      </c>
      <c r="C88" s="383" t="s">
        <v>640</v>
      </c>
      <c r="D88" s="382"/>
      <c r="E88" s="453"/>
      <c r="F88" s="385"/>
      <c r="G88" s="386"/>
    </row>
    <row r="89" spans="1:7">
      <c r="A89" s="454"/>
      <c r="B89" s="382"/>
      <c r="C89" s="383" t="s">
        <v>641</v>
      </c>
      <c r="D89" s="382" t="s">
        <v>642</v>
      </c>
      <c r="E89" s="455">
        <f>(J87+M87+J90)*0.9</f>
        <v>0</v>
      </c>
      <c r="F89" s="385"/>
      <c r="G89" s="438">
        <f>F89*E89</f>
        <v>0</v>
      </c>
    </row>
    <row r="90" spans="1:7">
      <c r="A90" s="454"/>
      <c r="B90" s="382"/>
      <c r="C90" s="383" t="s">
        <v>643</v>
      </c>
      <c r="D90" s="382" t="s">
        <v>642</v>
      </c>
      <c r="E90" s="455">
        <f>(J87+M87+J90)*0.1</f>
        <v>0</v>
      </c>
      <c r="F90" s="385"/>
      <c r="G90" s="438">
        <f>F90*E90</f>
        <v>0</v>
      </c>
    </row>
    <row r="91" spans="1:7">
      <c r="A91" s="381"/>
      <c r="B91" s="382"/>
      <c r="C91" s="383"/>
      <c r="D91" s="382"/>
      <c r="E91" s="384"/>
      <c r="F91" s="385"/>
      <c r="G91" s="386"/>
    </row>
    <row r="92" spans="1:7" ht="89.25">
      <c r="A92" s="381"/>
      <c r="B92" s="382" t="s">
        <v>644</v>
      </c>
      <c r="C92" s="383" t="s">
        <v>645</v>
      </c>
      <c r="D92" s="382" t="s">
        <v>642</v>
      </c>
      <c r="E92" s="384">
        <f>2.5*(E305+E307+E310+E311+E315)</f>
        <v>22.5</v>
      </c>
      <c r="F92" s="385"/>
      <c r="G92" s="435">
        <f>F92*E92</f>
        <v>0</v>
      </c>
    </row>
    <row r="93" spans="1:7">
      <c r="A93" s="381"/>
      <c r="B93" s="382"/>
      <c r="C93" s="383"/>
      <c r="D93" s="382"/>
      <c r="E93" s="384"/>
      <c r="F93" s="385"/>
      <c r="G93" s="386"/>
    </row>
    <row r="94" spans="1:7" ht="38.25">
      <c r="A94" s="381"/>
      <c r="B94" s="382" t="s">
        <v>646</v>
      </c>
      <c r="C94" s="383" t="s">
        <v>647</v>
      </c>
      <c r="D94" s="456">
        <v>0.05</v>
      </c>
      <c r="E94" s="384"/>
      <c r="F94" s="385"/>
      <c r="G94" s="435"/>
    </row>
    <row r="95" spans="1:7">
      <c r="A95" s="381"/>
      <c r="B95" s="382"/>
      <c r="C95" s="383" t="s">
        <v>641</v>
      </c>
      <c r="D95" s="382" t="s">
        <v>642</v>
      </c>
      <c r="E95" s="384">
        <f>SUM(E89:E90)*D94</f>
        <v>0</v>
      </c>
      <c r="F95" s="385"/>
      <c r="G95" s="435">
        <f>F95*E95</f>
        <v>0</v>
      </c>
    </row>
    <row r="96" spans="1:7">
      <c r="A96" s="381"/>
      <c r="B96" s="382"/>
      <c r="C96" s="383"/>
      <c r="D96" s="382"/>
      <c r="E96" s="384"/>
      <c r="F96" s="385"/>
      <c r="G96" s="386"/>
    </row>
    <row r="97" spans="1:7" ht="38.25">
      <c r="A97" s="381"/>
      <c r="B97" s="382" t="s">
        <v>648</v>
      </c>
      <c r="C97" s="383" t="s">
        <v>649</v>
      </c>
      <c r="D97" s="382" t="s">
        <v>635</v>
      </c>
      <c r="E97" s="384">
        <f>(E278+E282)*0.6</f>
        <v>11.4</v>
      </c>
      <c r="F97" s="385"/>
      <c r="G97" s="435">
        <f>F97*E97</f>
        <v>0</v>
      </c>
    </row>
    <row r="98" spans="1:7">
      <c r="A98" s="381"/>
      <c r="B98" s="382"/>
      <c r="C98" s="383"/>
      <c r="D98" s="382"/>
      <c r="E98" s="384"/>
      <c r="F98" s="385"/>
      <c r="G98" s="386"/>
    </row>
    <row r="99" spans="1:7" ht="141.75" customHeight="1">
      <c r="A99" s="381"/>
      <c r="B99" s="382" t="s">
        <v>650</v>
      </c>
      <c r="C99" s="383" t="s">
        <v>651</v>
      </c>
      <c r="D99" s="382" t="s">
        <v>635</v>
      </c>
      <c r="E99" s="384">
        <f>6*SUM(E315)</f>
        <v>12</v>
      </c>
      <c r="F99" s="385"/>
      <c r="G99" s="435">
        <f>F99*E99</f>
        <v>0</v>
      </c>
    </row>
    <row r="100" spans="1:7">
      <c r="A100" s="381"/>
      <c r="B100" s="382"/>
      <c r="C100" s="383"/>
      <c r="D100" s="382"/>
      <c r="E100" s="384"/>
      <c r="F100" s="385"/>
      <c r="G100" s="386"/>
    </row>
    <row r="101" spans="1:7" ht="51">
      <c r="A101" s="381"/>
      <c r="B101" s="382" t="s">
        <v>652</v>
      </c>
      <c r="C101" s="383" t="s">
        <v>653</v>
      </c>
      <c r="D101" s="381"/>
      <c r="E101" s="457">
        <f>SUM(E102:E105)</f>
        <v>14.170000000000002</v>
      </c>
      <c r="F101" s="458"/>
      <c r="G101" s="459"/>
    </row>
    <row r="102" spans="1:7" ht="38.25">
      <c r="A102" s="381"/>
      <c r="B102" s="382"/>
      <c r="C102" s="383" t="s">
        <v>654</v>
      </c>
      <c r="D102" s="382" t="s">
        <v>642</v>
      </c>
      <c r="E102" s="384">
        <f>1*SUM(E74:E74)</f>
        <v>2</v>
      </c>
      <c r="F102" s="385"/>
      <c r="G102" s="435">
        <f t="shared" ref="G102:G105" si="1">F102*E102</f>
        <v>0</v>
      </c>
    </row>
    <row r="103" spans="1:7" ht="51">
      <c r="A103" s="381"/>
      <c r="B103" s="382"/>
      <c r="C103" s="383" t="s">
        <v>655</v>
      </c>
      <c r="D103" s="382" t="s">
        <v>642</v>
      </c>
      <c r="E103" s="384">
        <v>1.57</v>
      </c>
      <c r="F103" s="385"/>
      <c r="G103" s="435">
        <f t="shared" si="1"/>
        <v>0</v>
      </c>
    </row>
    <row r="104" spans="1:7" ht="63.75">
      <c r="A104" s="381"/>
      <c r="B104" s="382"/>
      <c r="C104" s="383" t="s">
        <v>656</v>
      </c>
      <c r="D104" s="382" t="s">
        <v>642</v>
      </c>
      <c r="E104" s="384">
        <f>1.1*0.15*30+1.1*0.15*10</f>
        <v>6.6000000000000005</v>
      </c>
      <c r="F104" s="385"/>
      <c r="G104" s="438">
        <f t="shared" si="1"/>
        <v>0</v>
      </c>
    </row>
    <row r="105" spans="1:7" ht="39.75">
      <c r="A105" s="381"/>
      <c r="B105" s="382"/>
      <c r="C105" s="383" t="s">
        <v>657</v>
      </c>
      <c r="D105" s="382" t="s">
        <v>642</v>
      </c>
      <c r="E105" s="384">
        <f>E315*2</f>
        <v>4</v>
      </c>
      <c r="F105" s="385"/>
      <c r="G105" s="435">
        <f t="shared" si="1"/>
        <v>0</v>
      </c>
    </row>
    <row r="106" spans="1:7">
      <c r="A106" s="381"/>
      <c r="B106" s="382"/>
      <c r="C106" s="383"/>
      <c r="D106" s="382"/>
      <c r="E106" s="384"/>
      <c r="F106" s="385"/>
      <c r="G106" s="386"/>
    </row>
    <row r="107" spans="1:7" ht="63.75">
      <c r="A107" s="381"/>
      <c r="B107" s="382" t="s">
        <v>658</v>
      </c>
      <c r="C107" s="383" t="s">
        <v>659</v>
      </c>
      <c r="D107" s="382" t="s">
        <v>642</v>
      </c>
      <c r="E107" s="594">
        <v>56</v>
      </c>
      <c r="F107" s="385"/>
      <c r="G107" s="435">
        <f t="shared" ref="G107" si="2">F107*E107</f>
        <v>0</v>
      </c>
    </row>
    <row r="108" spans="1:7">
      <c r="A108" s="381"/>
      <c r="B108" s="382"/>
      <c r="C108" s="383"/>
      <c r="D108" s="382"/>
      <c r="E108" s="384"/>
      <c r="F108" s="385"/>
      <c r="G108" s="386"/>
    </row>
    <row r="109" spans="1:7" ht="63.75">
      <c r="A109" s="381"/>
      <c r="B109" s="382" t="s">
        <v>660</v>
      </c>
      <c r="C109" s="383" t="s">
        <v>661</v>
      </c>
      <c r="D109" s="382" t="s">
        <v>642</v>
      </c>
      <c r="E109" s="594">
        <f>E107</f>
        <v>56</v>
      </c>
      <c r="F109" s="385"/>
      <c r="G109" s="435">
        <f t="shared" ref="G109:G110" si="3">F109*E109</f>
        <v>0</v>
      </c>
    </row>
    <row r="110" spans="1:7">
      <c r="A110" s="381"/>
      <c r="B110" s="382"/>
      <c r="C110" s="460" t="s">
        <v>662</v>
      </c>
      <c r="D110" s="382" t="s">
        <v>642</v>
      </c>
      <c r="E110" s="594">
        <f>E109</f>
        <v>56</v>
      </c>
      <c r="F110" s="385"/>
      <c r="G110" s="435">
        <f t="shared" si="3"/>
        <v>0</v>
      </c>
    </row>
    <row r="111" spans="1:7">
      <c r="A111" s="381"/>
      <c r="B111" s="382"/>
      <c r="C111" s="383"/>
      <c r="D111" s="382"/>
      <c r="E111" s="384"/>
      <c r="F111" s="385"/>
      <c r="G111" s="386"/>
    </row>
    <row r="112" spans="1:7" ht="89.25">
      <c r="A112" s="381"/>
      <c r="B112" s="382" t="s">
        <v>663</v>
      </c>
      <c r="C112" s="383" t="s">
        <v>664</v>
      </c>
      <c r="D112" s="382"/>
      <c r="E112" s="384" t="str">
        <f>IF(SUM(E113:E115)=0,"0","")</f>
        <v/>
      </c>
      <c r="F112" s="385"/>
      <c r="G112" s="435"/>
    </row>
    <row r="113" spans="1:7">
      <c r="A113" s="381"/>
      <c r="B113" s="382"/>
      <c r="C113" s="383" t="s">
        <v>665</v>
      </c>
      <c r="D113" s="382" t="s">
        <v>642</v>
      </c>
      <c r="E113" s="384">
        <f>J90+J87+M87-E107</f>
        <v>-56</v>
      </c>
      <c r="F113" s="385"/>
      <c r="G113" s="435">
        <f>F113*E113</f>
        <v>0</v>
      </c>
    </row>
    <row r="114" spans="1:7">
      <c r="A114" s="381"/>
      <c r="B114" s="382"/>
      <c r="C114" s="383" t="s">
        <v>666</v>
      </c>
      <c r="D114" s="382" t="s">
        <v>83</v>
      </c>
      <c r="E114" s="384">
        <v>1</v>
      </c>
      <c r="F114" s="385"/>
      <c r="G114" s="435">
        <f>F114*E114</f>
        <v>0</v>
      </c>
    </row>
    <row r="115" spans="1:7">
      <c r="A115" s="381"/>
      <c r="B115" s="382"/>
      <c r="C115" s="383" t="s">
        <v>667</v>
      </c>
      <c r="D115" s="382" t="s">
        <v>83</v>
      </c>
      <c r="E115" s="384">
        <v>1</v>
      </c>
      <c r="F115" s="385"/>
      <c r="G115" s="435">
        <f>F115*E115</f>
        <v>0</v>
      </c>
    </row>
    <row r="116" spans="1:7">
      <c r="A116" s="381"/>
      <c r="B116" s="382"/>
      <c r="C116" s="383" t="s">
        <v>668</v>
      </c>
      <c r="D116" s="382" t="s">
        <v>83</v>
      </c>
      <c r="E116" s="384">
        <v>0.5</v>
      </c>
      <c r="F116" s="385"/>
      <c r="G116" s="435">
        <f>F116*E116</f>
        <v>0</v>
      </c>
    </row>
    <row r="117" spans="1:7">
      <c r="A117" s="381"/>
      <c r="B117" s="382"/>
      <c r="C117" s="383"/>
      <c r="D117" s="382"/>
      <c r="E117" s="384"/>
      <c r="F117" s="385"/>
      <c r="G117" s="386"/>
    </row>
    <row r="118" spans="1:7" ht="25.5">
      <c r="A118" s="381"/>
      <c r="B118" s="382" t="s">
        <v>669</v>
      </c>
      <c r="C118" s="383" t="s">
        <v>670</v>
      </c>
      <c r="D118" s="388"/>
      <c r="E118" s="388"/>
      <c r="F118" s="388"/>
      <c r="G118" s="388"/>
    </row>
    <row r="119" spans="1:7">
      <c r="A119" s="381"/>
      <c r="B119" s="382"/>
      <c r="C119" s="383" t="s">
        <v>671</v>
      </c>
      <c r="D119" s="382" t="s">
        <v>313</v>
      </c>
      <c r="E119" s="384">
        <f>E67</f>
        <v>19</v>
      </c>
      <c r="F119" s="385"/>
      <c r="G119" s="435">
        <f>F119*E119</f>
        <v>0</v>
      </c>
    </row>
    <row r="120" spans="1:7">
      <c r="A120" s="381"/>
      <c r="B120" s="382"/>
      <c r="C120" s="383" t="s">
        <v>672</v>
      </c>
      <c r="D120" s="382" t="s">
        <v>313</v>
      </c>
      <c r="E120" s="384">
        <f>SUM(E74:E74)*3</f>
        <v>6</v>
      </c>
      <c r="F120" s="385"/>
      <c r="G120" s="435">
        <f>F120*E120</f>
        <v>0</v>
      </c>
    </row>
    <row r="121" spans="1:7">
      <c r="A121" s="381"/>
      <c r="B121" s="382"/>
      <c r="C121" s="383"/>
      <c r="D121" s="382"/>
      <c r="E121" s="384"/>
      <c r="F121" s="385"/>
      <c r="G121" s="386"/>
    </row>
    <row r="122" spans="1:7">
      <c r="A122" s="406"/>
      <c r="B122" s="407"/>
      <c r="C122" s="395" t="s">
        <v>172</v>
      </c>
      <c r="D122" s="407"/>
      <c r="E122" s="409"/>
      <c r="F122" s="410"/>
      <c r="G122" s="411"/>
    </row>
    <row r="123" spans="1:7">
      <c r="A123" s="381"/>
      <c r="B123" s="382"/>
      <c r="C123" s="383"/>
      <c r="D123" s="382"/>
      <c r="E123" s="384"/>
      <c r="F123" s="385"/>
      <c r="G123" s="386"/>
    </row>
    <row r="124" spans="1:7" ht="25.5">
      <c r="A124" s="381"/>
      <c r="B124" s="382" t="s">
        <v>673</v>
      </c>
      <c r="C124" s="383" t="s">
        <v>674</v>
      </c>
      <c r="D124" s="382" t="s">
        <v>396</v>
      </c>
      <c r="E124" s="384">
        <v>1</v>
      </c>
      <c r="F124" s="385"/>
      <c r="G124" s="435">
        <f>F124*E124</f>
        <v>0</v>
      </c>
    </row>
    <row r="125" spans="1:7">
      <c r="A125" s="381"/>
      <c r="B125" s="382"/>
      <c r="C125" s="383"/>
      <c r="D125" s="382"/>
      <c r="E125" s="384"/>
      <c r="F125" s="385"/>
      <c r="G125" s="386"/>
    </row>
    <row r="126" spans="1:7" ht="25.5">
      <c r="A126" s="381"/>
      <c r="B126" s="382" t="s">
        <v>675</v>
      </c>
      <c r="C126" s="383" t="s">
        <v>676</v>
      </c>
      <c r="D126" s="382" t="s">
        <v>396</v>
      </c>
      <c r="E126" s="384">
        <v>1</v>
      </c>
      <c r="F126" s="385"/>
      <c r="G126" s="435">
        <f>F126*E126</f>
        <v>0</v>
      </c>
    </row>
    <row r="127" spans="1:7">
      <c r="A127" s="381"/>
      <c r="B127" s="382"/>
      <c r="C127" s="383"/>
      <c r="D127" s="382"/>
      <c r="E127" s="384"/>
      <c r="F127" s="385"/>
      <c r="G127" s="386"/>
    </row>
    <row r="128" spans="1:7" ht="51">
      <c r="A128" s="381"/>
      <c r="B128" s="382" t="s">
        <v>677</v>
      </c>
      <c r="C128" s="383" t="s">
        <v>678</v>
      </c>
      <c r="D128" s="382" t="s">
        <v>642</v>
      </c>
      <c r="E128" s="384">
        <f>0.1*(E146)</f>
        <v>0.9</v>
      </c>
      <c r="F128" s="385"/>
      <c r="G128" s="435">
        <f>F128*E128</f>
        <v>0</v>
      </c>
    </row>
    <row r="129" spans="1:7">
      <c r="A129" s="381"/>
      <c r="B129" s="382"/>
      <c r="C129" s="383"/>
      <c r="D129" s="382"/>
      <c r="E129" s="384"/>
      <c r="F129" s="385"/>
      <c r="G129" s="435"/>
    </row>
    <row r="130" spans="1:7" ht="25.5">
      <c r="A130" s="454"/>
      <c r="B130" s="382" t="s">
        <v>679</v>
      </c>
      <c r="C130" s="461" t="s">
        <v>680</v>
      </c>
      <c r="D130" s="382" t="s">
        <v>642</v>
      </c>
      <c r="E130" s="462">
        <f>0.83475+0.437</f>
        <v>1.2717499999999999</v>
      </c>
      <c r="F130" s="385"/>
      <c r="G130" s="463">
        <f>+ROUND((E130*F130),2)</f>
        <v>0</v>
      </c>
    </row>
    <row r="131" spans="1:7">
      <c r="A131" s="454"/>
      <c r="B131" s="382"/>
      <c r="C131" s="464"/>
      <c r="D131" s="465"/>
      <c r="E131" s="465"/>
      <c r="F131" s="385"/>
      <c r="G131" s="466"/>
    </row>
    <row r="132" spans="1:7" ht="25.5">
      <c r="A132" s="454"/>
      <c r="B132" s="382" t="s">
        <v>681</v>
      </c>
      <c r="C132" s="461" t="s">
        <v>682</v>
      </c>
      <c r="D132" s="382" t="s">
        <v>642</v>
      </c>
      <c r="E132" s="462">
        <f>7.8175+6.29</f>
        <v>14.1075</v>
      </c>
      <c r="F132" s="385"/>
      <c r="G132" s="467">
        <f>F132*E132</f>
        <v>0</v>
      </c>
    </row>
    <row r="133" spans="1:7">
      <c r="A133" s="454"/>
      <c r="B133" s="382"/>
      <c r="C133" s="468"/>
      <c r="D133" s="469"/>
      <c r="E133" s="470"/>
      <c r="F133" s="385"/>
      <c r="G133" s="471"/>
    </row>
    <row r="134" spans="1:7">
      <c r="A134" s="454"/>
      <c r="B134" s="382" t="s">
        <v>683</v>
      </c>
      <c r="C134" s="461" t="s">
        <v>684</v>
      </c>
      <c r="D134" s="382" t="s">
        <v>642</v>
      </c>
      <c r="E134" s="472">
        <f>1.4241+0.865</f>
        <v>2.2890999999999999</v>
      </c>
      <c r="F134" s="385"/>
      <c r="G134" s="467">
        <f>F134*E134</f>
        <v>0</v>
      </c>
    </row>
    <row r="135" spans="1:7">
      <c r="A135" s="454"/>
      <c r="B135" s="382"/>
      <c r="C135" s="468"/>
      <c r="D135" s="469"/>
      <c r="E135" s="473"/>
      <c r="F135" s="385"/>
      <c r="G135" s="471"/>
    </row>
    <row r="136" spans="1:7">
      <c r="A136" s="454"/>
      <c r="B136" s="382" t="s">
        <v>685</v>
      </c>
      <c r="C136" s="461" t="s">
        <v>686</v>
      </c>
      <c r="D136" s="382" t="s">
        <v>642</v>
      </c>
      <c r="E136" s="472">
        <f>4.91328+4.49</f>
        <v>9.4032800000000005</v>
      </c>
      <c r="F136" s="385"/>
      <c r="G136" s="467">
        <f>F136*E136</f>
        <v>0</v>
      </c>
    </row>
    <row r="137" spans="1:7">
      <c r="A137" s="454"/>
      <c r="B137" s="382"/>
      <c r="C137" s="468"/>
      <c r="D137" s="469"/>
      <c r="E137" s="473"/>
      <c r="F137" s="385"/>
      <c r="G137" s="471"/>
    </row>
    <row r="138" spans="1:7" ht="25.5">
      <c r="A138" s="454"/>
      <c r="B138" s="382" t="s">
        <v>687</v>
      </c>
      <c r="C138" s="461" t="s">
        <v>688</v>
      </c>
      <c r="D138" s="382" t="s">
        <v>642</v>
      </c>
      <c r="E138" s="472">
        <f>1.4801+0.935</f>
        <v>2.4150999999999998</v>
      </c>
      <c r="F138" s="385"/>
      <c r="G138" s="467">
        <f>F138*E138</f>
        <v>0</v>
      </c>
    </row>
    <row r="139" spans="1:7">
      <c r="A139" s="454"/>
      <c r="B139" s="469"/>
      <c r="C139" s="464"/>
      <c r="D139" s="469"/>
      <c r="E139" s="470"/>
      <c r="F139" s="385"/>
      <c r="G139" s="471"/>
    </row>
    <row r="140" spans="1:7" ht="38.25">
      <c r="A140" s="454"/>
      <c r="B140" s="382" t="s">
        <v>689</v>
      </c>
      <c r="C140" s="461" t="s">
        <v>690</v>
      </c>
      <c r="D140" s="382" t="s">
        <v>691</v>
      </c>
      <c r="E140" s="384">
        <f>397+595</f>
        <v>992</v>
      </c>
      <c r="F140" s="385"/>
      <c r="G140" s="467">
        <f>F140*E140</f>
        <v>0</v>
      </c>
    </row>
    <row r="141" spans="1:7">
      <c r="A141" s="454"/>
      <c r="B141" s="382"/>
      <c r="C141" s="461"/>
      <c r="D141" s="382"/>
      <c r="E141" s="384"/>
      <c r="F141" s="385"/>
      <c r="G141" s="435"/>
    </row>
    <row r="142" spans="1:7" ht="38.25">
      <c r="A142" s="454"/>
      <c r="B142" s="382" t="s">
        <v>692</v>
      </c>
      <c r="C142" s="461" t="s">
        <v>693</v>
      </c>
      <c r="D142" s="382" t="s">
        <v>16</v>
      </c>
      <c r="E142" s="384">
        <v>12</v>
      </c>
      <c r="F142" s="385"/>
      <c r="G142" s="467">
        <f>F142*E142</f>
        <v>0</v>
      </c>
    </row>
    <row r="143" spans="1:7">
      <c r="A143" s="454"/>
      <c r="B143" s="469"/>
      <c r="C143" s="464"/>
      <c r="D143" s="469"/>
      <c r="E143" s="470"/>
      <c r="F143" s="385"/>
      <c r="G143" s="474"/>
    </row>
    <row r="144" spans="1:7" ht="96" customHeight="1">
      <c r="A144" s="454"/>
      <c r="B144" s="382" t="s">
        <v>694</v>
      </c>
      <c r="C144" s="461" t="s">
        <v>695</v>
      </c>
      <c r="D144" s="382" t="s">
        <v>16</v>
      </c>
      <c r="E144" s="382">
        <v>2</v>
      </c>
      <c r="F144" s="385"/>
      <c r="G144" s="467">
        <f>F144*E144</f>
        <v>0</v>
      </c>
    </row>
    <row r="145" spans="1:7">
      <c r="A145" s="381"/>
      <c r="B145" s="382"/>
      <c r="C145" s="383"/>
      <c r="D145" s="382"/>
      <c r="E145" s="384"/>
      <c r="F145" s="385"/>
      <c r="G145" s="386"/>
    </row>
    <row r="146" spans="1:7" ht="25.5">
      <c r="A146" s="381"/>
      <c r="B146" s="382" t="s">
        <v>696</v>
      </c>
      <c r="C146" s="383" t="s">
        <v>697</v>
      </c>
      <c r="D146" s="382" t="s">
        <v>16</v>
      </c>
      <c r="E146" s="384">
        <f>SUM(E305:E315)</f>
        <v>9</v>
      </c>
      <c r="F146" s="385"/>
      <c r="G146" s="435">
        <f>F146*E146</f>
        <v>0</v>
      </c>
    </row>
    <row r="147" spans="1:7">
      <c r="A147" s="381"/>
      <c r="B147" s="382"/>
      <c r="C147" s="383"/>
      <c r="D147" s="382"/>
      <c r="E147" s="384"/>
      <c r="F147" s="385"/>
      <c r="G147" s="386"/>
    </row>
    <row r="148" spans="1:7" ht="38.25">
      <c r="A148" s="381"/>
      <c r="B148" s="382" t="s">
        <v>698</v>
      </c>
      <c r="C148" s="383" t="s">
        <v>699</v>
      </c>
      <c r="D148" s="382"/>
      <c r="E148" s="384"/>
      <c r="F148" s="385"/>
      <c r="G148" s="386"/>
    </row>
    <row r="149" spans="1:7">
      <c r="A149" s="381"/>
      <c r="B149" s="382"/>
      <c r="C149" s="383" t="s">
        <v>700</v>
      </c>
      <c r="D149" s="382" t="s">
        <v>16</v>
      </c>
      <c r="E149" s="384">
        <v>1</v>
      </c>
      <c r="F149" s="385"/>
      <c r="G149" s="435">
        <f>F149*E149</f>
        <v>0</v>
      </c>
    </row>
    <row r="150" spans="1:7">
      <c r="A150" s="381"/>
      <c r="B150" s="382"/>
      <c r="C150" s="383"/>
      <c r="D150" s="382"/>
      <c r="E150" s="384"/>
      <c r="F150" s="385"/>
      <c r="G150" s="386"/>
    </row>
    <row r="151" spans="1:7" ht="76.5">
      <c r="A151" s="381"/>
      <c r="B151" s="382" t="s">
        <v>701</v>
      </c>
      <c r="C151" s="383" t="s">
        <v>702</v>
      </c>
      <c r="D151" s="382" t="s">
        <v>396</v>
      </c>
      <c r="E151" s="384">
        <v>1</v>
      </c>
      <c r="F151" s="385"/>
      <c r="G151" s="435">
        <f>F151*E151</f>
        <v>0</v>
      </c>
    </row>
    <row r="152" spans="1:7">
      <c r="A152" s="381"/>
      <c r="B152" s="382"/>
      <c r="C152" s="383"/>
      <c r="D152" s="382"/>
      <c r="E152" s="384"/>
      <c r="F152" s="385"/>
      <c r="G152" s="435"/>
    </row>
    <row r="153" spans="1:7" ht="25.5">
      <c r="A153" s="454"/>
      <c r="B153" s="382" t="s">
        <v>703</v>
      </c>
      <c r="C153" s="475" t="s">
        <v>704</v>
      </c>
      <c r="D153" s="382" t="s">
        <v>313</v>
      </c>
      <c r="E153" s="384">
        <f>7.2+7.8+2.4+2.4</f>
        <v>19.799999999999997</v>
      </c>
      <c r="F153" s="385"/>
      <c r="G153" s="467">
        <f>F153*E153</f>
        <v>0</v>
      </c>
    </row>
    <row r="154" spans="1:7">
      <c r="A154" s="454"/>
      <c r="B154" s="382"/>
      <c r="C154" s="476"/>
      <c r="D154" s="469"/>
      <c r="E154" s="470"/>
      <c r="F154" s="385"/>
      <c r="G154" s="471"/>
    </row>
    <row r="155" spans="1:7" ht="25.5">
      <c r="A155" s="454"/>
      <c r="B155" s="382" t="s">
        <v>705</v>
      </c>
      <c r="C155" s="475" t="s">
        <v>706</v>
      </c>
      <c r="D155" s="382" t="s">
        <v>707</v>
      </c>
      <c r="E155" s="384">
        <f>5.63+2.34</f>
        <v>7.97</v>
      </c>
      <c r="F155" s="385"/>
      <c r="G155" s="467">
        <f>F155*E155</f>
        <v>0</v>
      </c>
    </row>
    <row r="156" spans="1:7">
      <c r="A156" s="454"/>
      <c r="B156" s="382"/>
      <c r="C156" s="476"/>
      <c r="D156" s="469"/>
      <c r="E156" s="470"/>
      <c r="F156" s="385"/>
      <c r="G156" s="474"/>
    </row>
    <row r="157" spans="1:7" ht="38.25">
      <c r="A157" s="454"/>
      <c r="B157" s="382" t="s">
        <v>708</v>
      </c>
      <c r="C157" s="475" t="s">
        <v>709</v>
      </c>
      <c r="D157" s="382" t="s">
        <v>707</v>
      </c>
      <c r="E157" s="384">
        <f>(3.61*2.05)+(1.7*2.2)</f>
        <v>11.140499999999999</v>
      </c>
      <c r="F157" s="385"/>
      <c r="G157" s="435">
        <f>F157*E157</f>
        <v>0</v>
      </c>
    </row>
    <row r="158" spans="1:7">
      <c r="A158" s="454"/>
      <c r="B158" s="382"/>
      <c r="C158" s="476"/>
      <c r="D158" s="469"/>
      <c r="E158" s="470"/>
      <c r="F158" s="385"/>
      <c r="G158" s="474"/>
    </row>
    <row r="159" spans="1:7" ht="63.75">
      <c r="A159" s="454"/>
      <c r="B159" s="382" t="s">
        <v>710</v>
      </c>
      <c r="C159" s="475" t="s">
        <v>711</v>
      </c>
      <c r="D159" s="382" t="s">
        <v>707</v>
      </c>
      <c r="E159" s="384">
        <f>(2*3.61*2.32+2.32*2.05+4*0.04*1.2)+(2*2.2*2.5+1.7*2.5+4*0.6*1.3)</f>
        <v>40.068399999999997</v>
      </c>
      <c r="F159" s="385"/>
      <c r="G159" s="435">
        <f>F159*E159</f>
        <v>0</v>
      </c>
    </row>
    <row r="160" spans="1:7">
      <c r="A160" s="454"/>
      <c r="B160" s="382"/>
      <c r="C160" s="476"/>
      <c r="D160" s="469"/>
      <c r="E160" s="470"/>
      <c r="F160" s="385"/>
      <c r="G160" s="474"/>
    </row>
    <row r="161" spans="1:7" ht="63.75">
      <c r="A161" s="454"/>
      <c r="B161" s="382" t="s">
        <v>712</v>
      </c>
      <c r="C161" s="475" t="s">
        <v>713</v>
      </c>
      <c r="D161" s="382" t="s">
        <v>707</v>
      </c>
      <c r="E161" s="384">
        <f>(3.61*2.05-0.8*0.8)+(1.7*2.2-0.8*0.8)</f>
        <v>9.8604999999999983</v>
      </c>
      <c r="F161" s="385"/>
      <c r="G161" s="435">
        <f>F161*E161</f>
        <v>0</v>
      </c>
    </row>
    <row r="162" spans="1:7">
      <c r="A162" s="454"/>
      <c r="B162" s="469"/>
      <c r="C162" s="475"/>
      <c r="D162" s="469"/>
      <c r="E162" s="470"/>
      <c r="F162" s="385"/>
      <c r="G162" s="474"/>
    </row>
    <row r="163" spans="1:7" ht="102">
      <c r="A163" s="381"/>
      <c r="B163" s="382" t="s">
        <v>714</v>
      </c>
      <c r="C163" s="475" t="s">
        <v>715</v>
      </c>
      <c r="D163" s="382" t="s">
        <v>396</v>
      </c>
      <c r="E163" s="384">
        <v>3</v>
      </c>
      <c r="F163" s="385"/>
      <c r="G163" s="435">
        <f>F163*E163</f>
        <v>0</v>
      </c>
    </row>
    <row r="164" spans="1:7">
      <c r="A164" s="381"/>
      <c r="B164" s="382"/>
      <c r="C164" s="475"/>
      <c r="D164" s="382"/>
      <c r="E164" s="384"/>
      <c r="F164" s="385"/>
      <c r="G164" s="435"/>
    </row>
    <row r="165" spans="1:7" ht="51">
      <c r="A165" s="381"/>
      <c r="B165" s="382" t="s">
        <v>716</v>
      </c>
      <c r="C165" s="383" t="s">
        <v>717</v>
      </c>
      <c r="D165" s="382" t="s">
        <v>16</v>
      </c>
      <c r="E165" s="384">
        <v>1</v>
      </c>
      <c r="F165" s="385"/>
      <c r="G165" s="435">
        <f>F165*E165</f>
        <v>0</v>
      </c>
    </row>
    <row r="166" spans="1:7">
      <c r="A166" s="381"/>
      <c r="B166" s="382"/>
      <c r="C166" s="383"/>
      <c r="D166" s="382"/>
      <c r="E166" s="384"/>
      <c r="F166" s="385"/>
      <c r="G166" s="386"/>
    </row>
    <row r="167" spans="1:7" ht="51">
      <c r="A167" s="454"/>
      <c r="B167" s="382" t="s">
        <v>718</v>
      </c>
      <c r="C167" s="383" t="s">
        <v>719</v>
      </c>
      <c r="D167" s="382" t="s">
        <v>16</v>
      </c>
      <c r="E167" s="384">
        <v>1</v>
      </c>
      <c r="F167" s="385"/>
      <c r="G167" s="435">
        <f>F167*E167</f>
        <v>0</v>
      </c>
    </row>
    <row r="168" spans="1:7">
      <c r="A168" s="381"/>
      <c r="B168" s="382"/>
      <c r="C168" s="383"/>
      <c r="D168" s="382"/>
      <c r="E168" s="384"/>
      <c r="F168" s="385"/>
      <c r="G168" s="386"/>
    </row>
    <row r="169" spans="1:7" ht="25.5">
      <c r="A169" s="381"/>
      <c r="B169" s="382" t="s">
        <v>720</v>
      </c>
      <c r="C169" s="383" t="s">
        <v>721</v>
      </c>
      <c r="D169" s="382" t="s">
        <v>16</v>
      </c>
      <c r="E169" s="384">
        <f>E146</f>
        <v>9</v>
      </c>
      <c r="F169" s="385"/>
      <c r="G169" s="435">
        <f>F169*E169</f>
        <v>0</v>
      </c>
    </row>
    <row r="170" spans="1:7">
      <c r="A170" s="381"/>
      <c r="B170" s="382"/>
      <c r="C170" s="383"/>
      <c r="D170" s="382"/>
      <c r="E170" s="384"/>
      <c r="F170" s="385"/>
      <c r="G170" s="386"/>
    </row>
    <row r="171" spans="1:7">
      <c r="A171" s="381"/>
      <c r="B171" s="407" t="s">
        <v>722</v>
      </c>
      <c r="C171" s="408" t="s">
        <v>723</v>
      </c>
      <c r="D171" s="477"/>
      <c r="E171" s="433"/>
      <c r="F171" s="385"/>
      <c r="G171" s="435"/>
    </row>
    <row r="172" spans="1:7">
      <c r="A172" s="381"/>
      <c r="B172" s="382"/>
      <c r="C172" s="395" t="s">
        <v>724</v>
      </c>
      <c r="D172" s="382"/>
      <c r="E172" s="384"/>
      <c r="F172" s="385"/>
      <c r="G172" s="435"/>
    </row>
    <row r="173" spans="1:7">
      <c r="A173" s="381"/>
      <c r="B173" s="382"/>
      <c r="C173" s="383"/>
      <c r="D173" s="382"/>
      <c r="E173" s="384"/>
      <c r="F173" s="385"/>
      <c r="G173" s="386"/>
    </row>
    <row r="174" spans="1:7">
      <c r="A174" s="381"/>
      <c r="B174" s="382" t="s">
        <v>725</v>
      </c>
      <c r="C174" s="383" t="s">
        <v>726</v>
      </c>
      <c r="D174" s="382" t="s">
        <v>635</v>
      </c>
      <c r="E174" s="384">
        <f>E78</f>
        <v>47.5</v>
      </c>
      <c r="F174" s="385"/>
      <c r="G174" s="435">
        <f>F174*E174</f>
        <v>0</v>
      </c>
    </row>
    <row r="175" spans="1:7">
      <c r="A175" s="381"/>
      <c r="B175" s="382"/>
      <c r="C175" s="383"/>
      <c r="D175" s="382"/>
      <c r="E175" s="384"/>
      <c r="F175" s="385"/>
      <c r="G175" s="386"/>
    </row>
    <row r="176" spans="1:7" ht="15.75" thickBot="1">
      <c r="A176" s="439"/>
      <c r="B176" s="440" t="s">
        <v>324</v>
      </c>
      <c r="C176" s="441" t="s">
        <v>727</v>
      </c>
      <c r="D176" s="478"/>
      <c r="E176" s="442"/>
      <c r="F176" s="443"/>
      <c r="G176" s="444">
        <f>SUM(G83:G174)</f>
        <v>0</v>
      </c>
    </row>
    <row r="177" spans="1:7" ht="15.75" thickTop="1">
      <c r="A177" s="381"/>
      <c r="B177" s="382"/>
      <c r="C177" s="383"/>
      <c r="D177" s="382"/>
      <c r="E177" s="384"/>
      <c r="F177" s="385"/>
      <c r="G177" s="386"/>
    </row>
    <row r="178" spans="1:7">
      <c r="A178" s="381"/>
      <c r="B178" s="382"/>
      <c r="C178" s="383"/>
      <c r="D178" s="382"/>
      <c r="E178" s="384"/>
      <c r="F178" s="385"/>
      <c r="G178" s="386"/>
    </row>
    <row r="179" spans="1:7">
      <c r="A179" s="381"/>
      <c r="B179" s="382"/>
      <c r="C179" s="383"/>
      <c r="D179" s="382"/>
      <c r="E179" s="384"/>
      <c r="F179" s="385"/>
      <c r="G179" s="386"/>
    </row>
    <row r="180" spans="1:7" ht="16.5">
      <c r="A180" s="479"/>
      <c r="B180" s="393" t="s">
        <v>728</v>
      </c>
      <c r="C180" s="480"/>
      <c r="D180" s="481"/>
      <c r="E180" s="482"/>
      <c r="F180" s="397"/>
      <c r="G180" s="481"/>
    </row>
    <row r="181" spans="1:7">
      <c r="A181" s="425"/>
      <c r="B181" s="483"/>
      <c r="C181" s="383"/>
      <c r="D181" s="382"/>
      <c r="E181" s="384"/>
      <c r="F181" s="385"/>
      <c r="G181" s="382"/>
    </row>
    <row r="182" spans="1:7">
      <c r="A182" s="425"/>
      <c r="B182" s="658" t="s">
        <v>729</v>
      </c>
      <c r="C182" s="658"/>
      <c r="D182" s="658"/>
      <c r="E182" s="658"/>
      <c r="F182" s="385"/>
      <c r="G182" s="382"/>
    </row>
    <row r="183" spans="1:7">
      <c r="A183" s="425"/>
      <c r="B183" s="658"/>
      <c r="C183" s="658"/>
      <c r="D183" s="658"/>
      <c r="E183" s="658"/>
      <c r="F183" s="385"/>
      <c r="G183" s="382"/>
    </row>
    <row r="184" spans="1:7">
      <c r="A184" s="425"/>
      <c r="B184" s="658"/>
      <c r="C184" s="658"/>
      <c r="D184" s="658"/>
      <c r="E184" s="658"/>
      <c r="F184" s="385"/>
      <c r="G184" s="382"/>
    </row>
    <row r="185" spans="1:7">
      <c r="A185" s="399"/>
      <c r="B185" s="484"/>
      <c r="C185" s="485"/>
      <c r="D185" s="484"/>
      <c r="E185" s="486"/>
      <c r="F185" s="487"/>
      <c r="G185" s="405" t="s">
        <v>587</v>
      </c>
    </row>
    <row r="186" spans="1:7" ht="17.25" thickBot="1">
      <c r="A186" s="412"/>
      <c r="B186" s="413" t="s">
        <v>328</v>
      </c>
      <c r="C186" s="426" t="s">
        <v>730</v>
      </c>
      <c r="D186" s="413"/>
      <c r="E186" s="415"/>
      <c r="F186" s="416"/>
      <c r="G186" s="417">
        <f>G245</f>
        <v>0</v>
      </c>
    </row>
    <row r="187" spans="1:7" ht="15.75" thickTop="1">
      <c r="A187" s="425"/>
      <c r="B187" s="383"/>
      <c r="C187" s="383"/>
      <c r="D187" s="488"/>
      <c r="E187" s="489"/>
      <c r="F187" s="385"/>
      <c r="G187" s="382"/>
    </row>
    <row r="188" spans="1:7">
      <c r="A188" s="425"/>
      <c r="B188" s="483"/>
      <c r="C188" s="427" t="s">
        <v>599</v>
      </c>
      <c r="D188" s="428" t="s">
        <v>600</v>
      </c>
      <c r="E188" s="429" t="s">
        <v>601</v>
      </c>
      <c r="F188" s="430" t="s">
        <v>602</v>
      </c>
      <c r="G188" s="490" t="s">
        <v>587</v>
      </c>
    </row>
    <row r="189" spans="1:7">
      <c r="A189" s="425"/>
      <c r="B189" s="483"/>
      <c r="C189" s="383"/>
      <c r="D189" s="382"/>
      <c r="E189" s="384"/>
      <c r="F189" s="385"/>
      <c r="G189" s="382"/>
    </row>
    <row r="190" spans="1:7">
      <c r="A190" s="425"/>
      <c r="B190" s="407" t="s">
        <v>328</v>
      </c>
      <c r="C190" s="395" t="s">
        <v>731</v>
      </c>
      <c r="D190" s="382"/>
      <c r="E190" s="384"/>
      <c r="F190" s="385"/>
      <c r="G190" s="382"/>
    </row>
    <row r="191" spans="1:7">
      <c r="A191" s="425"/>
      <c r="B191" s="483"/>
      <c r="C191" s="408"/>
      <c r="D191" s="382"/>
      <c r="E191" s="384"/>
      <c r="F191" s="385"/>
      <c r="G191" s="472"/>
    </row>
    <row r="192" spans="1:7">
      <c r="A192" s="425"/>
      <c r="B192" s="483"/>
      <c r="C192" s="383"/>
      <c r="D192" s="382"/>
      <c r="E192" s="384"/>
      <c r="F192" s="385"/>
      <c r="G192" s="472"/>
    </row>
    <row r="193" spans="1:7" ht="38.25">
      <c r="A193" s="425"/>
      <c r="B193" s="382" t="s">
        <v>732</v>
      </c>
      <c r="C193" s="383" t="s">
        <v>733</v>
      </c>
      <c r="D193" s="488" t="s">
        <v>16</v>
      </c>
      <c r="E193" s="489">
        <v>1</v>
      </c>
      <c r="F193" s="385"/>
      <c r="G193" s="435">
        <f>F193*E193</f>
        <v>0</v>
      </c>
    </row>
    <row r="194" spans="1:7">
      <c r="A194" s="425"/>
      <c r="B194" s="483"/>
      <c r="C194" s="383"/>
      <c r="D194" s="382"/>
      <c r="E194" s="384"/>
      <c r="F194" s="385"/>
      <c r="G194" s="472"/>
    </row>
    <row r="195" spans="1:7">
      <c r="A195" s="425"/>
      <c r="B195" s="382" t="s">
        <v>734</v>
      </c>
      <c r="C195" s="655" t="s">
        <v>735</v>
      </c>
      <c r="D195" s="655"/>
      <c r="E195" s="489"/>
      <c r="F195" s="385"/>
      <c r="G195" s="472"/>
    </row>
    <row r="196" spans="1:7">
      <c r="A196" s="425"/>
      <c r="B196" s="382"/>
      <c r="C196" s="383" t="s">
        <v>736</v>
      </c>
      <c r="D196" s="382" t="s">
        <v>313</v>
      </c>
      <c r="E196" s="384">
        <f>E278+E282</f>
        <v>19</v>
      </c>
      <c r="F196" s="385"/>
      <c r="G196" s="435">
        <f>F196*E196</f>
        <v>0</v>
      </c>
    </row>
    <row r="197" spans="1:7">
      <c r="A197" s="425"/>
      <c r="B197" s="483"/>
      <c r="C197" s="383"/>
      <c r="D197" s="382"/>
      <c r="E197" s="384"/>
      <c r="F197" s="385"/>
      <c r="G197" s="472"/>
    </row>
    <row r="198" spans="1:7" ht="38.25">
      <c r="A198" s="425"/>
      <c r="B198" s="382" t="s">
        <v>737</v>
      </c>
      <c r="C198" s="436" t="s">
        <v>738</v>
      </c>
      <c r="D198" s="436"/>
      <c r="E198" s="489"/>
      <c r="F198" s="385"/>
      <c r="G198" s="472"/>
    </row>
    <row r="199" spans="1:7">
      <c r="A199" s="425"/>
      <c r="B199" s="382"/>
      <c r="C199" s="383" t="s">
        <v>739</v>
      </c>
      <c r="D199" s="382" t="s">
        <v>313</v>
      </c>
      <c r="E199" s="384">
        <f>E288</f>
        <v>16</v>
      </c>
      <c r="F199" s="385"/>
      <c r="G199" s="435">
        <f>F199*E199</f>
        <v>0</v>
      </c>
    </row>
    <row r="200" spans="1:7">
      <c r="A200" s="425"/>
      <c r="B200" s="382"/>
      <c r="C200" s="383"/>
      <c r="D200" s="382"/>
      <c r="E200" s="384"/>
      <c r="G200" s="435"/>
    </row>
    <row r="201" spans="1:7" ht="25.5">
      <c r="A201" s="425"/>
      <c r="B201" s="382" t="s">
        <v>740</v>
      </c>
      <c r="C201" s="436" t="s">
        <v>741</v>
      </c>
      <c r="D201" s="436"/>
      <c r="E201" s="489"/>
      <c r="F201" s="385"/>
      <c r="G201" s="472"/>
    </row>
    <row r="202" spans="1:7">
      <c r="A202" s="425"/>
      <c r="B202" s="382"/>
      <c r="C202" s="383" t="s">
        <v>742</v>
      </c>
      <c r="D202" s="382" t="s">
        <v>313</v>
      </c>
      <c r="E202" s="384">
        <v>7</v>
      </c>
      <c r="F202" s="385"/>
      <c r="G202" s="438">
        <f>F202*E202</f>
        <v>0</v>
      </c>
    </row>
    <row r="203" spans="1:7">
      <c r="A203" s="425"/>
      <c r="B203" s="382"/>
      <c r="C203" s="383" t="s">
        <v>743</v>
      </c>
      <c r="D203" s="382" t="s">
        <v>313</v>
      </c>
      <c r="E203" s="384">
        <v>9</v>
      </c>
      <c r="F203" s="385"/>
      <c r="G203" s="438">
        <f>F203*E203</f>
        <v>0</v>
      </c>
    </row>
    <row r="204" spans="1:7">
      <c r="A204" s="425"/>
      <c r="B204" s="483"/>
      <c r="C204" s="383"/>
      <c r="D204" s="382"/>
      <c r="E204" s="384"/>
      <c r="F204" s="385"/>
      <c r="G204" s="382"/>
    </row>
    <row r="205" spans="1:7">
      <c r="A205" s="425"/>
      <c r="B205" s="382" t="s">
        <v>744</v>
      </c>
      <c r="C205" s="658" t="s">
        <v>745</v>
      </c>
      <c r="D205" s="658"/>
      <c r="E205" s="489"/>
      <c r="F205" s="385"/>
      <c r="G205" s="472"/>
    </row>
    <row r="206" spans="1:7">
      <c r="A206" s="425"/>
      <c r="B206" s="382"/>
      <c r="C206" s="383" t="s">
        <v>746</v>
      </c>
      <c r="D206" s="382" t="s">
        <v>16</v>
      </c>
      <c r="E206" s="384">
        <f>E294+E295+E296+E297+E300+E301+E305+E310+E311</f>
        <v>17</v>
      </c>
      <c r="F206" s="385"/>
      <c r="G206" s="435">
        <f>F206*E206</f>
        <v>0</v>
      </c>
    </row>
    <row r="207" spans="1:7">
      <c r="A207" s="425"/>
      <c r="B207" s="382"/>
      <c r="C207" s="383" t="s">
        <v>747</v>
      </c>
      <c r="D207" s="382" t="s">
        <v>16</v>
      </c>
      <c r="E207" s="384">
        <v>2</v>
      </c>
      <c r="F207" s="385"/>
      <c r="G207" s="435">
        <f t="shared" ref="G207" si="4">F207*E207</f>
        <v>0</v>
      </c>
    </row>
    <row r="208" spans="1:7">
      <c r="A208" s="425"/>
      <c r="B208" s="483"/>
      <c r="C208" s="383"/>
      <c r="D208" s="382"/>
      <c r="E208" s="384"/>
      <c r="F208" s="385"/>
      <c r="G208" s="382"/>
    </row>
    <row r="209" spans="1:7">
      <c r="A209" s="425"/>
      <c r="B209" s="382" t="s">
        <v>748</v>
      </c>
      <c r="C209" s="658" t="s">
        <v>749</v>
      </c>
      <c r="D209" s="658"/>
      <c r="E209" s="489"/>
      <c r="F209" s="491"/>
      <c r="G209" s="492"/>
    </row>
    <row r="210" spans="1:7">
      <c r="A210" s="425"/>
      <c r="B210" s="483"/>
      <c r="C210" s="383" t="s">
        <v>750</v>
      </c>
      <c r="D210" s="382" t="s">
        <v>16</v>
      </c>
      <c r="E210" s="493">
        <f>E294+E295+E296+E297</f>
        <v>8</v>
      </c>
      <c r="F210" s="385"/>
      <c r="G210" s="435">
        <f>F210*E210</f>
        <v>0</v>
      </c>
    </row>
    <row r="211" spans="1:7">
      <c r="A211" s="425"/>
      <c r="B211" s="483"/>
      <c r="C211" s="383"/>
      <c r="D211" s="382"/>
      <c r="E211" s="384"/>
      <c r="F211" s="385"/>
      <c r="G211" s="382"/>
    </row>
    <row r="212" spans="1:7">
      <c r="A212" s="425"/>
      <c r="B212" s="382" t="s">
        <v>751</v>
      </c>
      <c r="C212" s="658" t="s">
        <v>752</v>
      </c>
      <c r="D212" s="658"/>
      <c r="E212" s="488"/>
      <c r="F212" s="385"/>
      <c r="G212" s="382"/>
    </row>
    <row r="213" spans="1:7">
      <c r="A213" s="425"/>
      <c r="B213" s="483"/>
      <c r="C213" s="383" t="s">
        <v>750</v>
      </c>
      <c r="D213" s="382" t="s">
        <v>16</v>
      </c>
      <c r="E213" s="494">
        <f>E300+E301</f>
        <v>4</v>
      </c>
      <c r="F213" s="385"/>
      <c r="G213" s="435">
        <f>F213*E213</f>
        <v>0</v>
      </c>
    </row>
    <row r="214" spans="1:7">
      <c r="A214" s="425"/>
      <c r="B214" s="483"/>
      <c r="C214" s="383"/>
      <c r="D214" s="382"/>
      <c r="E214" s="382"/>
      <c r="F214" s="385"/>
      <c r="G214" s="382"/>
    </row>
    <row r="215" spans="1:7">
      <c r="A215" s="425"/>
      <c r="B215" s="483" t="s">
        <v>753</v>
      </c>
      <c r="C215" s="658" t="s">
        <v>754</v>
      </c>
      <c r="D215" s="658"/>
      <c r="E215" s="489"/>
      <c r="F215" s="385"/>
      <c r="G215" s="382"/>
    </row>
    <row r="216" spans="1:7">
      <c r="A216" s="425"/>
      <c r="B216" s="483"/>
      <c r="C216" s="383" t="s">
        <v>755</v>
      </c>
      <c r="D216" s="488" t="s">
        <v>16</v>
      </c>
      <c r="E216" s="384">
        <f>SUM(E305)</f>
        <v>2</v>
      </c>
      <c r="F216" s="385"/>
      <c r="G216" s="435">
        <f>F216*E216</f>
        <v>0</v>
      </c>
    </row>
    <row r="217" spans="1:7">
      <c r="A217" s="425"/>
      <c r="B217" s="483"/>
      <c r="C217" s="383"/>
      <c r="D217" s="488"/>
      <c r="E217" s="384"/>
      <c r="F217" s="385"/>
      <c r="G217" s="435"/>
    </row>
    <row r="218" spans="1:7" ht="38.25">
      <c r="A218" s="425"/>
      <c r="B218" s="483" t="s">
        <v>756</v>
      </c>
      <c r="C218" s="383" t="s">
        <v>757</v>
      </c>
      <c r="D218" s="488" t="s">
        <v>16</v>
      </c>
      <c r="E218" s="384">
        <f>E315</f>
        <v>2</v>
      </c>
      <c r="F218" s="385"/>
      <c r="G218" s="435">
        <f>F218*E218</f>
        <v>0</v>
      </c>
    </row>
    <row r="219" spans="1:7">
      <c r="A219" s="425"/>
      <c r="B219" s="483"/>
      <c r="C219" s="383"/>
      <c r="D219" s="488"/>
      <c r="E219" s="384"/>
      <c r="F219" s="385"/>
      <c r="G219" s="435"/>
    </row>
    <row r="220" spans="1:7" ht="51">
      <c r="A220" s="425"/>
      <c r="B220" s="483" t="s">
        <v>758</v>
      </c>
      <c r="C220" s="383" t="s">
        <v>759</v>
      </c>
      <c r="D220" s="388"/>
      <c r="E220" s="388"/>
      <c r="F220" s="388"/>
      <c r="G220" s="388"/>
    </row>
    <row r="221" spans="1:7">
      <c r="A221" s="425"/>
      <c r="B221" s="483"/>
      <c r="C221" s="383" t="s">
        <v>760</v>
      </c>
      <c r="D221" s="488" t="s">
        <v>16</v>
      </c>
      <c r="E221" s="384">
        <f>E311</f>
        <v>2</v>
      </c>
      <c r="F221" s="385"/>
      <c r="G221" s="438">
        <f>F221*E221</f>
        <v>0</v>
      </c>
    </row>
    <row r="222" spans="1:7">
      <c r="A222" s="425"/>
      <c r="B222" s="483"/>
      <c r="C222" s="383" t="s">
        <v>761</v>
      </c>
      <c r="D222" s="488" t="s">
        <v>16</v>
      </c>
      <c r="E222" s="384">
        <f>E310</f>
        <v>1</v>
      </c>
      <c r="F222" s="385"/>
      <c r="G222" s="438">
        <f>F222*E222</f>
        <v>0</v>
      </c>
    </row>
    <row r="223" spans="1:7">
      <c r="A223" s="425"/>
      <c r="B223" s="483"/>
      <c r="C223" s="383"/>
      <c r="D223" s="488"/>
      <c r="E223" s="384"/>
      <c r="F223" s="385"/>
      <c r="G223" s="435"/>
    </row>
    <row r="224" spans="1:7" ht="38.25">
      <c r="A224" s="425"/>
      <c r="B224" s="483" t="s">
        <v>762</v>
      </c>
      <c r="C224" s="383" t="s">
        <v>763</v>
      </c>
      <c r="D224" s="382" t="s">
        <v>16</v>
      </c>
      <c r="E224" s="384">
        <f>SUM(E216:E223)+E307</f>
        <v>9</v>
      </c>
      <c r="F224" s="385"/>
      <c r="G224" s="435">
        <f>F224*E224</f>
        <v>0</v>
      </c>
    </row>
    <row r="225" spans="1:7">
      <c r="A225" s="425"/>
      <c r="B225" s="483"/>
      <c r="C225" s="383"/>
      <c r="D225" s="382"/>
      <c r="E225" s="384"/>
      <c r="F225" s="385"/>
      <c r="G225" s="382"/>
    </row>
    <row r="226" spans="1:7" ht="25.5">
      <c r="A226" s="425"/>
      <c r="B226" s="483" t="s">
        <v>764</v>
      </c>
      <c r="C226" s="383" t="s">
        <v>765</v>
      </c>
      <c r="D226" s="382" t="s">
        <v>16</v>
      </c>
      <c r="E226" s="384">
        <f>E321+E323</f>
        <v>4</v>
      </c>
      <c r="F226" s="385"/>
      <c r="G226" s="435">
        <f>F226*E226</f>
        <v>0</v>
      </c>
    </row>
    <row r="227" spans="1:7">
      <c r="A227" s="425"/>
      <c r="B227" s="483"/>
      <c r="C227" s="383"/>
      <c r="D227" s="382"/>
      <c r="E227" s="384"/>
      <c r="F227" s="385"/>
      <c r="G227" s="382"/>
    </row>
    <row r="228" spans="1:7" ht="63.75">
      <c r="A228" s="425"/>
      <c r="B228" s="483" t="s">
        <v>766</v>
      </c>
      <c r="C228" s="383" t="s">
        <v>767</v>
      </c>
      <c r="D228" s="382" t="s">
        <v>313</v>
      </c>
      <c r="E228" s="384">
        <f>E278+E282</f>
        <v>19</v>
      </c>
      <c r="F228" s="385"/>
      <c r="G228" s="435">
        <f>F228*E228</f>
        <v>0</v>
      </c>
    </row>
    <row r="229" spans="1:7">
      <c r="A229" s="425"/>
      <c r="B229" s="483"/>
      <c r="C229" s="383"/>
      <c r="D229" s="382"/>
      <c r="E229" s="384"/>
      <c r="F229" s="385"/>
      <c r="G229" s="382"/>
    </row>
    <row r="230" spans="1:7" ht="63.75">
      <c r="A230" s="425"/>
      <c r="B230" s="483" t="s">
        <v>768</v>
      </c>
      <c r="C230" s="383" t="s">
        <v>769</v>
      </c>
      <c r="D230" s="382" t="s">
        <v>313</v>
      </c>
      <c r="E230" s="384">
        <f>E228</f>
        <v>19</v>
      </c>
      <c r="F230" s="385"/>
      <c r="G230" s="435">
        <f>F230*E230</f>
        <v>0</v>
      </c>
    </row>
    <row r="231" spans="1:7">
      <c r="A231" s="425"/>
      <c r="B231" s="483"/>
      <c r="C231" s="383"/>
      <c r="D231" s="382"/>
      <c r="E231" s="384"/>
      <c r="F231" s="385"/>
      <c r="G231" s="382"/>
    </row>
    <row r="232" spans="1:7" ht="38.25">
      <c r="A232" s="425"/>
      <c r="B232" s="483" t="s">
        <v>770</v>
      </c>
      <c r="C232" s="383" t="s">
        <v>771</v>
      </c>
      <c r="D232" s="382" t="s">
        <v>16</v>
      </c>
      <c r="E232" s="384">
        <v>2</v>
      </c>
      <c r="F232" s="385"/>
      <c r="G232" s="435">
        <f>F232*E232</f>
        <v>0</v>
      </c>
    </row>
    <row r="233" spans="1:7">
      <c r="A233" s="425"/>
      <c r="B233" s="483"/>
      <c r="C233" s="383"/>
      <c r="D233" s="382"/>
      <c r="E233" s="384"/>
      <c r="F233" s="385"/>
      <c r="G233" s="382"/>
    </row>
    <row r="234" spans="1:7" ht="38.25">
      <c r="A234" s="425"/>
      <c r="B234" s="483" t="s">
        <v>772</v>
      </c>
      <c r="C234" s="383" t="s">
        <v>773</v>
      </c>
      <c r="D234" s="382" t="s">
        <v>16</v>
      </c>
      <c r="E234" s="384">
        <f>E315</f>
        <v>2</v>
      </c>
      <c r="F234" s="385"/>
      <c r="G234" s="435">
        <f>F234*E234</f>
        <v>0</v>
      </c>
    </row>
    <row r="235" spans="1:7">
      <c r="A235" s="425"/>
      <c r="B235" s="483"/>
      <c r="C235" s="383"/>
      <c r="D235" s="382"/>
      <c r="E235" s="384"/>
      <c r="F235" s="385"/>
      <c r="G235" s="382"/>
    </row>
    <row r="236" spans="1:7" ht="38.25">
      <c r="A236" s="425"/>
      <c r="B236" s="483" t="s">
        <v>774</v>
      </c>
      <c r="C236" s="383" t="s">
        <v>775</v>
      </c>
      <c r="D236" s="382"/>
      <c r="E236" s="384"/>
      <c r="G236" s="435"/>
    </row>
    <row r="237" spans="1:7">
      <c r="A237" s="495"/>
      <c r="B237" s="496"/>
      <c r="C237" s="383" t="s">
        <v>776</v>
      </c>
      <c r="D237" s="382" t="s">
        <v>16</v>
      </c>
      <c r="E237" s="384">
        <f>E317</f>
        <v>5</v>
      </c>
      <c r="F237" s="385"/>
      <c r="G237" s="497">
        <f t="shared" ref="G237" si="5">F237*E237</f>
        <v>0</v>
      </c>
    </row>
    <row r="238" spans="1:7">
      <c r="A238" s="425"/>
      <c r="B238" s="483"/>
      <c r="C238" s="383"/>
      <c r="D238" s="382"/>
      <c r="E238" s="384"/>
      <c r="F238" s="385"/>
      <c r="G238" s="382"/>
    </row>
    <row r="239" spans="1:7" ht="25.5">
      <c r="A239" s="425"/>
      <c r="B239" s="483" t="s">
        <v>777</v>
      </c>
      <c r="C239" s="383" t="s">
        <v>778</v>
      </c>
      <c r="D239" s="382" t="s">
        <v>16</v>
      </c>
      <c r="E239" s="384">
        <v>2</v>
      </c>
      <c r="F239" s="385"/>
      <c r="G239" s="435">
        <f>F239*E239</f>
        <v>0</v>
      </c>
    </row>
    <row r="240" spans="1:7">
      <c r="A240" s="425"/>
      <c r="B240" s="483"/>
      <c r="C240" s="383"/>
      <c r="D240" s="382"/>
      <c r="E240" s="384"/>
      <c r="F240" s="385"/>
      <c r="G240" s="382"/>
    </row>
    <row r="241" spans="1:7" ht="89.25">
      <c r="A241" s="425"/>
      <c r="B241" s="483" t="s">
        <v>779</v>
      </c>
      <c r="C241" s="383" t="s">
        <v>780</v>
      </c>
      <c r="D241" s="382" t="s">
        <v>396</v>
      </c>
      <c r="E241" s="384">
        <v>1</v>
      </c>
      <c r="F241" s="385"/>
      <c r="G241" s="438">
        <f>F241*E241</f>
        <v>0</v>
      </c>
    </row>
    <row r="242" spans="1:7">
      <c r="A242" s="425"/>
      <c r="B242" s="483"/>
      <c r="C242" s="383"/>
      <c r="D242" s="382"/>
      <c r="E242" s="384"/>
      <c r="F242" s="385"/>
      <c r="G242" s="382"/>
    </row>
    <row r="243" spans="1:7" ht="63.75">
      <c r="A243" s="425"/>
      <c r="B243" s="483" t="s">
        <v>781</v>
      </c>
      <c r="C243" s="383" t="s">
        <v>782</v>
      </c>
      <c r="D243" s="382" t="s">
        <v>396</v>
      </c>
      <c r="E243" s="384">
        <v>1</v>
      </c>
      <c r="F243" s="385"/>
      <c r="G243" s="438">
        <f>F243*E243</f>
        <v>0</v>
      </c>
    </row>
    <row r="244" spans="1:7">
      <c r="A244" s="425"/>
      <c r="B244" s="483"/>
      <c r="C244" s="383"/>
      <c r="D244" s="382"/>
      <c r="E244" s="384"/>
      <c r="F244" s="385"/>
      <c r="G244" s="382"/>
    </row>
    <row r="245" spans="1:7" ht="15.75" thickBot="1">
      <c r="A245" s="439"/>
      <c r="B245" s="440" t="s">
        <v>328</v>
      </c>
      <c r="C245" s="441" t="s">
        <v>783</v>
      </c>
      <c r="D245" s="478" t="s">
        <v>784</v>
      </c>
      <c r="E245" s="442"/>
      <c r="F245" s="443"/>
      <c r="G245" s="444">
        <f>SUM(G190:G244)</f>
        <v>0</v>
      </c>
    </row>
    <row r="246" spans="1:7" ht="15.75" thickTop="1">
      <c r="A246" s="425"/>
      <c r="B246" s="483"/>
      <c r="C246" s="383"/>
      <c r="D246" s="382"/>
      <c r="E246" s="384"/>
      <c r="F246" s="385"/>
      <c r="G246" s="382"/>
    </row>
    <row r="247" spans="1:7">
      <c r="A247" s="381"/>
      <c r="B247" s="382"/>
      <c r="C247" s="498"/>
      <c r="D247" s="382"/>
      <c r="E247" s="384"/>
      <c r="F247" s="458"/>
      <c r="G247" s="459"/>
    </row>
    <row r="248" spans="1:7" ht="16.5">
      <c r="A248" s="394"/>
      <c r="B248" s="393" t="s">
        <v>785</v>
      </c>
      <c r="C248" s="499"/>
      <c r="D248" s="481"/>
      <c r="E248" s="482"/>
      <c r="F248" s="500"/>
      <c r="G248" s="501"/>
    </row>
    <row r="249" spans="1:7" ht="15.75">
      <c r="A249" s="381"/>
      <c r="B249" s="382"/>
      <c r="C249" s="502"/>
      <c r="D249" s="382"/>
      <c r="E249" s="384"/>
      <c r="F249" s="458"/>
      <c r="G249" s="459"/>
    </row>
    <row r="250" spans="1:7">
      <c r="A250" s="381"/>
      <c r="B250" s="655" t="s">
        <v>786</v>
      </c>
      <c r="C250" s="655"/>
      <c r="D250" s="655"/>
      <c r="E250" s="659"/>
      <c r="F250" s="458"/>
      <c r="G250" s="459"/>
    </row>
    <row r="251" spans="1:7">
      <c r="A251" s="381"/>
      <c r="B251" s="655"/>
      <c r="C251" s="655"/>
      <c r="D251" s="655"/>
      <c r="E251" s="659"/>
      <c r="F251" s="458"/>
      <c r="G251" s="459"/>
    </row>
    <row r="252" spans="1:7">
      <c r="A252" s="381"/>
      <c r="B252" s="655"/>
      <c r="C252" s="655"/>
      <c r="D252" s="655"/>
      <c r="E252" s="659"/>
      <c r="F252" s="458"/>
      <c r="G252" s="459"/>
    </row>
    <row r="253" spans="1:7">
      <c r="A253" s="381"/>
      <c r="B253" s="655"/>
      <c r="C253" s="655"/>
      <c r="D253" s="655"/>
      <c r="E253" s="659"/>
      <c r="F253" s="458"/>
      <c r="G253" s="459"/>
    </row>
    <row r="254" spans="1:7">
      <c r="A254" s="381"/>
      <c r="B254" s="655"/>
      <c r="C254" s="655"/>
      <c r="D254" s="655"/>
      <c r="E254" s="659"/>
      <c r="F254" s="458"/>
      <c r="G254" s="459"/>
    </row>
    <row r="255" spans="1:7">
      <c r="A255" s="381"/>
      <c r="B255" s="655"/>
      <c r="C255" s="655"/>
      <c r="D255" s="655"/>
      <c r="E255" s="659"/>
      <c r="F255" s="458"/>
      <c r="G255" s="459"/>
    </row>
    <row r="256" spans="1:7">
      <c r="A256" s="381"/>
      <c r="B256" s="655"/>
      <c r="C256" s="655"/>
      <c r="D256" s="655"/>
      <c r="E256" s="659"/>
      <c r="F256" s="458"/>
      <c r="G256" s="459"/>
    </row>
    <row r="257" spans="1:7">
      <c r="A257" s="381"/>
      <c r="B257" s="655"/>
      <c r="C257" s="655"/>
      <c r="D257" s="655"/>
      <c r="E257" s="659"/>
      <c r="F257" s="458"/>
      <c r="G257" s="459"/>
    </row>
    <row r="258" spans="1:7">
      <c r="A258" s="381"/>
      <c r="B258" s="655"/>
      <c r="C258" s="655"/>
      <c r="D258" s="655"/>
      <c r="E258" s="659"/>
      <c r="F258" s="458"/>
      <c r="G258" s="459"/>
    </row>
    <row r="259" spans="1:7">
      <c r="A259" s="381"/>
      <c r="B259" s="655"/>
      <c r="C259" s="655"/>
      <c r="D259" s="655"/>
      <c r="E259" s="659"/>
      <c r="F259" s="458"/>
      <c r="G259" s="459"/>
    </row>
    <row r="260" spans="1:7">
      <c r="A260" s="381"/>
      <c r="B260" s="655"/>
      <c r="C260" s="655"/>
      <c r="D260" s="655"/>
      <c r="E260" s="659"/>
      <c r="F260" s="458"/>
      <c r="G260" s="459"/>
    </row>
    <row r="261" spans="1:7">
      <c r="A261" s="381"/>
      <c r="B261" s="655"/>
      <c r="C261" s="655"/>
      <c r="D261" s="655"/>
      <c r="E261" s="659"/>
      <c r="F261" s="458"/>
      <c r="G261" s="459"/>
    </row>
    <row r="262" spans="1:7">
      <c r="A262" s="381"/>
      <c r="B262" s="655"/>
      <c r="C262" s="655"/>
      <c r="D262" s="655"/>
      <c r="E262" s="659"/>
      <c r="F262" s="458"/>
      <c r="G262" s="459"/>
    </row>
    <row r="263" spans="1:7">
      <c r="A263" s="381"/>
      <c r="B263" s="655"/>
      <c r="C263" s="655"/>
      <c r="D263" s="655"/>
      <c r="E263" s="659"/>
      <c r="F263" s="458"/>
      <c r="G263" s="459"/>
    </row>
    <row r="264" spans="1:7">
      <c r="A264" s="381"/>
      <c r="B264" s="655"/>
      <c r="C264" s="655"/>
      <c r="D264" s="655"/>
      <c r="E264" s="659"/>
      <c r="F264" s="458"/>
      <c r="G264" s="459"/>
    </row>
    <row r="265" spans="1:7">
      <c r="A265" s="381"/>
      <c r="B265" s="655"/>
      <c r="C265" s="655"/>
      <c r="D265" s="655"/>
      <c r="E265" s="659"/>
      <c r="F265" s="458"/>
      <c r="G265" s="459"/>
    </row>
    <row r="266" spans="1:7">
      <c r="A266" s="381"/>
      <c r="B266" s="655"/>
      <c r="C266" s="655"/>
      <c r="D266" s="655"/>
      <c r="E266" s="659"/>
      <c r="F266" s="458"/>
      <c r="G266" s="459"/>
    </row>
    <row r="267" spans="1:7">
      <c r="A267" s="381"/>
      <c r="B267" s="655"/>
      <c r="C267" s="655"/>
      <c r="D267" s="655"/>
      <c r="E267" s="659"/>
      <c r="F267" s="458"/>
      <c r="G267" s="459"/>
    </row>
    <row r="268" spans="1:7">
      <c r="A268" s="381"/>
      <c r="B268" s="655"/>
      <c r="C268" s="655"/>
      <c r="D268" s="655"/>
      <c r="E268" s="659"/>
      <c r="F268" s="458"/>
      <c r="G268" s="459"/>
    </row>
    <row r="269" spans="1:7">
      <c r="A269" s="381"/>
      <c r="B269" s="655"/>
      <c r="C269" s="655"/>
      <c r="D269" s="655"/>
      <c r="E269" s="659"/>
      <c r="F269" s="458"/>
      <c r="G269" s="459"/>
    </row>
    <row r="270" spans="1:7">
      <c r="A270" s="381"/>
      <c r="B270" s="655"/>
      <c r="C270" s="655"/>
      <c r="D270" s="655"/>
      <c r="E270" s="659"/>
      <c r="F270" s="458"/>
      <c r="G270" s="459"/>
    </row>
    <row r="271" spans="1:7">
      <c r="A271" s="399"/>
      <c r="B271" s="484"/>
      <c r="C271" s="503"/>
      <c r="D271" s="503"/>
      <c r="E271" s="486"/>
      <c r="F271" s="504"/>
      <c r="G271" s="505" t="s">
        <v>587</v>
      </c>
    </row>
    <row r="272" spans="1:7" ht="15.75" thickBot="1">
      <c r="A272" s="506"/>
      <c r="B272" s="440" t="s">
        <v>591</v>
      </c>
      <c r="C272" s="441" t="s">
        <v>787</v>
      </c>
      <c r="D272" s="440"/>
      <c r="E272" s="442"/>
      <c r="F272" s="443"/>
      <c r="G272" s="444">
        <f>G337</f>
        <v>0</v>
      </c>
    </row>
    <row r="273" spans="1:7" ht="15.75" thickTop="1">
      <c r="A273" s="381"/>
      <c r="B273" s="382"/>
      <c r="C273" s="498"/>
      <c r="D273" s="382"/>
      <c r="E273" s="384"/>
      <c r="F273" s="458"/>
      <c r="G273" s="459"/>
    </row>
    <row r="274" spans="1:7">
      <c r="A274" s="425"/>
      <c r="B274" s="507"/>
      <c r="C274" s="508" t="s">
        <v>599</v>
      </c>
      <c r="D274" s="509" t="s">
        <v>600</v>
      </c>
      <c r="E274" s="510" t="s">
        <v>601</v>
      </c>
      <c r="F274" s="511" t="s">
        <v>602</v>
      </c>
      <c r="G274" s="512" t="s">
        <v>587</v>
      </c>
    </row>
    <row r="275" spans="1:7">
      <c r="A275" s="381"/>
      <c r="B275" s="382"/>
      <c r="C275" s="498"/>
      <c r="D275" s="382"/>
      <c r="E275" s="384"/>
      <c r="F275" s="458"/>
      <c r="G275" s="459"/>
    </row>
    <row r="276" spans="1:7">
      <c r="A276" s="381"/>
      <c r="B276" s="407" t="s">
        <v>591</v>
      </c>
      <c r="C276" s="395" t="s">
        <v>731</v>
      </c>
      <c r="D276" s="382"/>
      <c r="E276" s="384"/>
      <c r="F276" s="458"/>
      <c r="G276" s="459"/>
    </row>
    <row r="277" spans="1:7">
      <c r="A277" s="381"/>
      <c r="B277" s="513" t="s">
        <v>788</v>
      </c>
      <c r="C277" s="660" t="s">
        <v>789</v>
      </c>
      <c r="D277" s="660"/>
      <c r="E277" s="661"/>
      <c r="F277" s="458"/>
      <c r="G277" s="459"/>
    </row>
    <row r="278" spans="1:7">
      <c r="A278" s="381"/>
      <c r="B278" s="382"/>
      <c r="C278" s="514" t="s">
        <v>790</v>
      </c>
      <c r="D278" s="515" t="s">
        <v>313</v>
      </c>
      <c r="E278" s="516">
        <v>10.5</v>
      </c>
      <c r="F278" s="517"/>
      <c r="G278" s="518"/>
    </row>
    <row r="279" spans="1:7">
      <c r="A279" s="381"/>
      <c r="B279" s="382"/>
      <c r="C279" s="519"/>
      <c r="D279" s="520" t="s">
        <v>791</v>
      </c>
      <c r="E279" s="384">
        <f>(E278*1.02)/6</f>
        <v>1.7850000000000001</v>
      </c>
      <c r="F279" s="458"/>
      <c r="G279" s="459"/>
    </row>
    <row r="280" spans="1:7">
      <c r="A280" s="381"/>
      <c r="B280" s="382"/>
      <c r="C280" s="519"/>
      <c r="D280" s="382" t="s">
        <v>16</v>
      </c>
      <c r="E280" s="521">
        <f>ROUNDUP(E279,0)</f>
        <v>2</v>
      </c>
      <c r="F280" s="458"/>
      <c r="G280" s="459"/>
    </row>
    <row r="281" spans="1:7">
      <c r="A281" s="381"/>
      <c r="B281" s="382"/>
      <c r="C281" s="498" t="s">
        <v>792</v>
      </c>
      <c r="D281" s="382" t="s">
        <v>313</v>
      </c>
      <c r="E281" s="521">
        <f>E280*6</f>
        <v>12</v>
      </c>
      <c r="F281" s="385"/>
      <c r="G281" s="435">
        <f>F281*E281</f>
        <v>0</v>
      </c>
    </row>
    <row r="282" spans="1:7">
      <c r="A282" s="381"/>
      <c r="B282" s="382"/>
      <c r="C282" s="514" t="s">
        <v>793</v>
      </c>
      <c r="D282" s="515" t="s">
        <v>313</v>
      </c>
      <c r="E282" s="516">
        <v>8.5</v>
      </c>
      <c r="F282" s="517"/>
      <c r="G282" s="518"/>
    </row>
    <row r="283" spans="1:7">
      <c r="A283" s="381"/>
      <c r="B283" s="382"/>
      <c r="C283" s="519"/>
      <c r="D283" s="520" t="s">
        <v>791</v>
      </c>
      <c r="E283" s="384">
        <f>(E282*1.02)/6</f>
        <v>1.4450000000000001</v>
      </c>
      <c r="F283" s="458"/>
      <c r="G283" s="459"/>
    </row>
    <row r="284" spans="1:7">
      <c r="A284" s="381"/>
      <c r="B284" s="382"/>
      <c r="C284" s="519"/>
      <c r="D284" s="382" t="s">
        <v>16</v>
      </c>
      <c r="E284" s="521">
        <f>ROUNDUP(E283,0)</f>
        <v>2</v>
      </c>
      <c r="F284" s="458"/>
      <c r="G284" s="459"/>
    </row>
    <row r="285" spans="1:7">
      <c r="A285" s="381"/>
      <c r="B285" s="382"/>
      <c r="C285" s="498" t="s">
        <v>792</v>
      </c>
      <c r="D285" s="382" t="s">
        <v>313</v>
      </c>
      <c r="E285" s="521">
        <f>E284*6</f>
        <v>12</v>
      </c>
      <c r="F285" s="385"/>
      <c r="G285" s="435">
        <f>F285*E285</f>
        <v>0</v>
      </c>
    </row>
    <row r="286" spans="1:7">
      <c r="A286" s="381"/>
      <c r="B286" s="382"/>
      <c r="C286" s="383"/>
      <c r="D286" s="382"/>
      <c r="E286" s="521"/>
      <c r="F286" s="458"/>
      <c r="G286" s="386"/>
    </row>
    <row r="287" spans="1:7">
      <c r="A287" s="522"/>
      <c r="B287" s="523" t="s">
        <v>794</v>
      </c>
      <c r="C287" s="660" t="s">
        <v>795</v>
      </c>
      <c r="D287" s="660"/>
      <c r="E287" s="661" t="str">
        <f>IF(SUM(E288:E291)=0,"0","")</f>
        <v/>
      </c>
      <c r="F287" s="524"/>
      <c r="G287" s="525"/>
    </row>
    <row r="288" spans="1:7">
      <c r="A288" s="381"/>
      <c r="B288" s="382"/>
      <c r="C288" s="514" t="s">
        <v>796</v>
      </c>
      <c r="D288" s="515" t="s">
        <v>313</v>
      </c>
      <c r="E288" s="516">
        <v>16</v>
      </c>
      <c r="F288" s="517"/>
      <c r="G288" s="518"/>
    </row>
    <row r="289" spans="1:7">
      <c r="A289" s="381"/>
      <c r="B289" s="382"/>
      <c r="C289" s="519"/>
      <c r="D289" s="520" t="s">
        <v>791</v>
      </c>
      <c r="E289" s="384">
        <f>(E288*1.02)/6</f>
        <v>2.72</v>
      </c>
      <c r="F289" s="458"/>
      <c r="G289" s="459"/>
    </row>
    <row r="290" spans="1:7">
      <c r="A290" s="381"/>
      <c r="B290" s="382"/>
      <c r="C290" s="519"/>
      <c r="D290" s="382" t="s">
        <v>16</v>
      </c>
      <c r="E290" s="521">
        <f>ROUNDUP(E289,0)</f>
        <v>3</v>
      </c>
      <c r="F290" s="458"/>
      <c r="G290" s="459"/>
    </row>
    <row r="291" spans="1:7">
      <c r="A291" s="381"/>
      <c r="B291" s="382"/>
      <c r="C291" s="498"/>
      <c r="D291" s="382" t="s">
        <v>313</v>
      </c>
      <c r="E291" s="521">
        <f>E290*6</f>
        <v>18</v>
      </c>
      <c r="F291" s="385"/>
      <c r="G291" s="435">
        <f>F291*E291</f>
        <v>0</v>
      </c>
    </row>
    <row r="292" spans="1:7">
      <c r="A292" s="381"/>
      <c r="B292" s="382"/>
      <c r="C292" s="383"/>
      <c r="D292" s="382"/>
      <c r="E292" s="521"/>
      <c r="F292" s="458"/>
      <c r="G292" s="386"/>
    </row>
    <row r="293" spans="1:7">
      <c r="A293" s="381"/>
      <c r="B293" s="513" t="s">
        <v>797</v>
      </c>
      <c r="C293" s="655" t="s">
        <v>798</v>
      </c>
      <c r="D293" s="655"/>
      <c r="E293" s="521"/>
      <c r="F293" s="458"/>
      <c r="G293" s="459"/>
    </row>
    <row r="294" spans="1:7">
      <c r="A294" s="381"/>
      <c r="B294" s="382"/>
      <c r="C294" s="498" t="s">
        <v>799</v>
      </c>
      <c r="D294" s="382" t="s">
        <v>16</v>
      </c>
      <c r="E294" s="521">
        <v>2</v>
      </c>
      <c r="F294" s="385"/>
      <c r="G294" s="435">
        <f t="shared" ref="G294:G297" si="6">F294*E294</f>
        <v>0</v>
      </c>
    </row>
    <row r="295" spans="1:7">
      <c r="A295" s="381"/>
      <c r="B295" s="382"/>
      <c r="C295" s="498" t="s">
        <v>800</v>
      </c>
      <c r="D295" s="382" t="s">
        <v>16</v>
      </c>
      <c r="E295" s="521">
        <v>2</v>
      </c>
      <c r="F295" s="385"/>
      <c r="G295" s="435">
        <f t="shared" si="6"/>
        <v>0</v>
      </c>
    </row>
    <row r="296" spans="1:7">
      <c r="A296" s="381"/>
      <c r="B296" s="382"/>
      <c r="C296" s="498" t="s">
        <v>801</v>
      </c>
      <c r="D296" s="382" t="s">
        <v>16</v>
      </c>
      <c r="E296" s="521">
        <v>2</v>
      </c>
      <c r="F296" s="385"/>
      <c r="G296" s="435">
        <f t="shared" si="6"/>
        <v>0</v>
      </c>
    </row>
    <row r="297" spans="1:7">
      <c r="A297" s="381"/>
      <c r="B297" s="382"/>
      <c r="C297" s="498" t="s">
        <v>802</v>
      </c>
      <c r="D297" s="382" t="s">
        <v>16</v>
      </c>
      <c r="E297" s="521">
        <v>2</v>
      </c>
      <c r="F297" s="385"/>
      <c r="G297" s="435">
        <f t="shared" si="6"/>
        <v>0</v>
      </c>
    </row>
    <row r="298" spans="1:7">
      <c r="A298" s="381"/>
      <c r="B298" s="382"/>
      <c r="C298" s="383"/>
      <c r="D298" s="382"/>
      <c r="E298" s="521"/>
      <c r="F298" s="385"/>
      <c r="G298" s="386"/>
    </row>
    <row r="299" spans="1:7" ht="25.5">
      <c r="A299" s="381"/>
      <c r="B299" s="382" t="s">
        <v>803</v>
      </c>
      <c r="C299" s="436" t="s">
        <v>804</v>
      </c>
      <c r="D299" s="436"/>
      <c r="E299" s="521"/>
      <c r="F299" s="458"/>
      <c r="G299" s="459"/>
    </row>
    <row r="300" spans="1:7">
      <c r="A300" s="381"/>
      <c r="B300" s="382"/>
      <c r="C300" s="498" t="s">
        <v>805</v>
      </c>
      <c r="D300" s="382" t="s">
        <v>16</v>
      </c>
      <c r="E300" s="521">
        <v>2</v>
      </c>
      <c r="F300" s="385"/>
      <c r="G300" s="435">
        <f t="shared" ref="G300:G301" si="7">F300*E300</f>
        <v>0</v>
      </c>
    </row>
    <row r="301" spans="1:7">
      <c r="A301" s="381"/>
      <c r="B301" s="382"/>
      <c r="C301" s="498" t="s">
        <v>806</v>
      </c>
      <c r="D301" s="382" t="s">
        <v>16</v>
      </c>
      <c r="E301" s="521">
        <v>2</v>
      </c>
      <c r="F301" s="385"/>
      <c r="G301" s="435">
        <f t="shared" si="7"/>
        <v>0</v>
      </c>
    </row>
    <row r="302" spans="1:7">
      <c r="A302" s="381"/>
      <c r="B302" s="382"/>
      <c r="C302" s="383"/>
      <c r="D302" s="382"/>
      <c r="E302" s="521"/>
      <c r="F302" s="385"/>
      <c r="G302" s="386"/>
    </row>
    <row r="303" spans="1:7" ht="51">
      <c r="A303" s="381"/>
      <c r="B303" s="382" t="s">
        <v>807</v>
      </c>
      <c r="C303" s="436" t="s">
        <v>808</v>
      </c>
      <c r="D303" s="436"/>
      <c r="E303" s="521"/>
      <c r="F303" s="458"/>
      <c r="G303" s="459"/>
    </row>
    <row r="304" spans="1:7" ht="15.75">
      <c r="A304" s="381"/>
      <c r="B304" s="382"/>
      <c r="C304" s="498" t="s">
        <v>809</v>
      </c>
      <c r="D304" s="382"/>
      <c r="E304" s="521"/>
      <c r="F304" s="458"/>
      <c r="G304" s="459"/>
    </row>
    <row r="305" spans="1:7">
      <c r="A305" s="381"/>
      <c r="B305" s="382"/>
      <c r="C305" s="498" t="s">
        <v>793</v>
      </c>
      <c r="D305" s="382" t="s">
        <v>16</v>
      </c>
      <c r="E305" s="521">
        <v>2</v>
      </c>
      <c r="F305" s="385"/>
      <c r="G305" s="435">
        <f>F305*E305</f>
        <v>0</v>
      </c>
    </row>
    <row r="306" spans="1:7">
      <c r="A306" s="381"/>
      <c r="B306" s="382"/>
      <c r="C306" s="383"/>
      <c r="D306" s="382"/>
      <c r="E306" s="521"/>
      <c r="F306" s="385"/>
      <c r="G306" s="386"/>
    </row>
    <row r="307" spans="1:7" ht="51">
      <c r="A307" s="381"/>
      <c r="B307" s="382" t="s">
        <v>810</v>
      </c>
      <c r="C307" s="436" t="s">
        <v>811</v>
      </c>
      <c r="D307" s="382" t="s">
        <v>16</v>
      </c>
      <c r="E307" s="521">
        <v>2</v>
      </c>
      <c r="F307" s="385"/>
      <c r="G307" s="435">
        <f>F307*E307</f>
        <v>0</v>
      </c>
    </row>
    <row r="308" spans="1:7">
      <c r="A308" s="381"/>
      <c r="B308" s="382"/>
      <c r="C308" s="383"/>
      <c r="D308" s="382"/>
      <c r="E308" s="521"/>
      <c r="F308" s="385"/>
      <c r="G308" s="386"/>
    </row>
    <row r="309" spans="1:7" ht="216.75">
      <c r="A309" s="381"/>
      <c r="B309" s="382" t="s">
        <v>812</v>
      </c>
      <c r="C309" s="383" t="s">
        <v>813</v>
      </c>
      <c r="D309" s="382"/>
      <c r="E309" s="521"/>
      <c r="F309" s="385"/>
      <c r="G309" s="386"/>
    </row>
    <row r="310" spans="1:7">
      <c r="A310" s="381"/>
      <c r="B310" s="382"/>
      <c r="C310" s="383" t="s">
        <v>814</v>
      </c>
      <c r="D310" s="382" t="s">
        <v>16</v>
      </c>
      <c r="E310" s="521">
        <v>1</v>
      </c>
      <c r="F310" s="385"/>
      <c r="G310" s="438">
        <f>F310*E310</f>
        <v>0</v>
      </c>
    </row>
    <row r="311" spans="1:7">
      <c r="A311" s="381"/>
      <c r="B311" s="382"/>
      <c r="C311" s="383" t="s">
        <v>815</v>
      </c>
      <c r="D311" s="382" t="s">
        <v>16</v>
      </c>
      <c r="E311" s="521">
        <v>2</v>
      </c>
      <c r="F311" s="385"/>
      <c r="G311" s="438">
        <f>F311*E311</f>
        <v>0</v>
      </c>
    </row>
    <row r="312" spans="1:7">
      <c r="A312" s="381"/>
      <c r="B312" s="382"/>
      <c r="C312" s="383"/>
      <c r="D312" s="382"/>
      <c r="E312" s="521"/>
      <c r="F312" s="385"/>
      <c r="G312" s="386"/>
    </row>
    <row r="313" spans="1:7" ht="51">
      <c r="A313" s="381"/>
      <c r="B313" s="382" t="s">
        <v>816</v>
      </c>
      <c r="C313" s="436" t="s">
        <v>817</v>
      </c>
      <c r="D313" s="436"/>
      <c r="E313" s="521"/>
      <c r="F313" s="526"/>
      <c r="G313" s="527"/>
    </row>
    <row r="314" spans="1:7" ht="15.75">
      <c r="A314" s="381"/>
      <c r="B314" s="382"/>
      <c r="C314" s="498" t="s">
        <v>818</v>
      </c>
      <c r="D314" s="382"/>
      <c r="E314" s="521"/>
      <c r="F314" s="526"/>
      <c r="G314" s="527"/>
    </row>
    <row r="315" spans="1:7">
      <c r="A315" s="381"/>
      <c r="B315" s="382"/>
      <c r="C315" s="498" t="s">
        <v>793</v>
      </c>
      <c r="D315" s="382" t="s">
        <v>16</v>
      </c>
      <c r="E315" s="521">
        <v>2</v>
      </c>
      <c r="F315" s="385"/>
      <c r="G315" s="435">
        <f>F315*E315</f>
        <v>0</v>
      </c>
    </row>
    <row r="316" spans="1:7">
      <c r="A316" s="381"/>
      <c r="B316" s="382"/>
      <c r="C316" s="383"/>
      <c r="D316" s="382"/>
      <c r="E316" s="521"/>
      <c r="G316" s="386"/>
    </row>
    <row r="317" spans="1:7" ht="102">
      <c r="A317" s="381"/>
      <c r="B317" s="382" t="s">
        <v>819</v>
      </c>
      <c r="C317" s="498" t="s">
        <v>820</v>
      </c>
      <c r="D317" s="382" t="s">
        <v>16</v>
      </c>
      <c r="E317" s="521">
        <v>5</v>
      </c>
      <c r="F317" s="385"/>
      <c r="G317" s="435">
        <f>F317*E317</f>
        <v>0</v>
      </c>
    </row>
    <row r="318" spans="1:7">
      <c r="A318" s="381"/>
      <c r="B318" s="382"/>
      <c r="C318" s="383"/>
      <c r="D318" s="382"/>
      <c r="E318" s="528"/>
      <c r="F318" s="458"/>
      <c r="G318" s="381"/>
    </row>
    <row r="319" spans="1:7" ht="63.75">
      <c r="A319" s="381"/>
      <c r="B319" s="382" t="s">
        <v>821</v>
      </c>
      <c r="C319" s="436" t="s">
        <v>822</v>
      </c>
      <c r="D319" s="382" t="s">
        <v>16</v>
      </c>
      <c r="E319" s="521">
        <v>1</v>
      </c>
      <c r="F319" s="385"/>
      <c r="G319" s="435">
        <f>F319*E319</f>
        <v>0</v>
      </c>
    </row>
    <row r="320" spans="1:7">
      <c r="A320" s="381"/>
      <c r="B320" s="382"/>
      <c r="C320" s="383"/>
      <c r="D320" s="382"/>
      <c r="E320" s="472"/>
      <c r="F320" s="385"/>
      <c r="G320" s="386"/>
    </row>
    <row r="321" spans="1:7" ht="51">
      <c r="A321" s="381"/>
      <c r="B321" s="382" t="s">
        <v>823</v>
      </c>
      <c r="C321" s="436" t="s">
        <v>824</v>
      </c>
      <c r="D321" s="382" t="s">
        <v>16</v>
      </c>
      <c r="E321" s="521">
        <f>SUM(E304:E305)</f>
        <v>2</v>
      </c>
      <c r="F321" s="385"/>
      <c r="G321" s="435">
        <f>F321*E321</f>
        <v>0</v>
      </c>
    </row>
    <row r="322" spans="1:7">
      <c r="A322" s="381"/>
      <c r="B322" s="382"/>
      <c r="C322" s="383"/>
      <c r="D322" s="382"/>
      <c r="E322" s="528"/>
      <c r="F322" s="458"/>
      <c r="G322" s="381"/>
    </row>
    <row r="323" spans="1:7" ht="38.25">
      <c r="A323" s="381"/>
      <c r="B323" s="382" t="s">
        <v>825</v>
      </c>
      <c r="C323" s="436" t="s">
        <v>826</v>
      </c>
      <c r="D323" s="382" t="s">
        <v>16</v>
      </c>
      <c r="E323" s="521">
        <f>+E315</f>
        <v>2</v>
      </c>
      <c r="F323" s="385"/>
      <c r="G323" s="435">
        <f>F323*E323</f>
        <v>0</v>
      </c>
    </row>
    <row r="324" spans="1:7">
      <c r="A324" s="381"/>
      <c r="B324" s="382"/>
      <c r="C324" s="383"/>
      <c r="D324" s="382"/>
      <c r="E324" s="528"/>
      <c r="F324" s="458"/>
      <c r="G324" s="381"/>
    </row>
    <row r="325" spans="1:7" ht="25.5">
      <c r="A325" s="381"/>
      <c r="B325" s="382" t="s">
        <v>827</v>
      </c>
      <c r="C325" s="436" t="s">
        <v>828</v>
      </c>
      <c r="D325" s="382" t="s">
        <v>313</v>
      </c>
      <c r="E325" s="384">
        <f>E278+E282</f>
        <v>19</v>
      </c>
      <c r="F325" s="385"/>
      <c r="G325" s="438">
        <f>F325*E325</f>
        <v>0</v>
      </c>
    </row>
    <row r="326" spans="1:7">
      <c r="A326" s="381"/>
      <c r="B326" s="382"/>
      <c r="C326" s="436"/>
      <c r="D326" s="382"/>
      <c r="E326" s="384"/>
      <c r="F326" s="385"/>
      <c r="G326" s="438"/>
    </row>
    <row r="327" spans="1:7" ht="63.75">
      <c r="A327" s="381"/>
      <c r="B327" s="382" t="s">
        <v>829</v>
      </c>
      <c r="C327" s="383" t="s">
        <v>830</v>
      </c>
      <c r="D327" s="529"/>
      <c r="E327" s="529"/>
      <c r="F327" s="385"/>
      <c r="G327" s="386"/>
    </row>
    <row r="328" spans="1:7">
      <c r="A328" s="381"/>
      <c r="B328" s="382"/>
      <c r="C328" s="383" t="s">
        <v>831</v>
      </c>
      <c r="D328" s="382" t="s">
        <v>16</v>
      </c>
      <c r="E328" s="494">
        <v>3</v>
      </c>
      <c r="F328" s="385"/>
      <c r="G328" s="438">
        <f>F328*E328</f>
        <v>0</v>
      </c>
    </row>
    <row r="329" spans="1:7">
      <c r="A329" s="381"/>
      <c r="B329" s="382"/>
      <c r="C329" s="383" t="s">
        <v>832</v>
      </c>
      <c r="D329" s="382" t="s">
        <v>16</v>
      </c>
      <c r="E329" s="494">
        <v>3</v>
      </c>
      <c r="F329" s="385"/>
      <c r="G329" s="438">
        <f>F329*E329</f>
        <v>0</v>
      </c>
    </row>
    <row r="330" spans="1:7">
      <c r="A330" s="381"/>
      <c r="B330" s="382"/>
      <c r="C330" s="436"/>
      <c r="D330" s="382"/>
      <c r="E330" s="384"/>
      <c r="F330" s="385"/>
      <c r="G330" s="438"/>
    </row>
    <row r="331" spans="1:7" ht="38.25">
      <c r="A331" s="381"/>
      <c r="B331" s="382" t="s">
        <v>833</v>
      </c>
      <c r="C331" s="383" t="s">
        <v>834</v>
      </c>
      <c r="D331" s="529"/>
      <c r="E331" s="529"/>
      <c r="F331" s="385"/>
      <c r="G331" s="386"/>
    </row>
    <row r="332" spans="1:7">
      <c r="A332" s="381"/>
      <c r="B332" s="382"/>
      <c r="C332" s="460" t="s">
        <v>835</v>
      </c>
      <c r="D332" s="382" t="s">
        <v>16</v>
      </c>
      <c r="E332" s="494">
        <v>1</v>
      </c>
      <c r="F332" s="385"/>
      <c r="G332" s="438">
        <f>F332*E332</f>
        <v>0</v>
      </c>
    </row>
    <row r="333" spans="1:7">
      <c r="A333" s="381"/>
      <c r="B333" s="382"/>
      <c r="C333" s="460" t="s">
        <v>836</v>
      </c>
      <c r="D333" s="382" t="s">
        <v>16</v>
      </c>
      <c r="E333" s="494">
        <v>2</v>
      </c>
      <c r="F333" s="385"/>
      <c r="G333" s="438">
        <f>F333*E333</f>
        <v>0</v>
      </c>
    </row>
    <row r="334" spans="1:7">
      <c r="A334" s="381"/>
      <c r="B334" s="382"/>
      <c r="C334" s="436"/>
      <c r="D334" s="382"/>
      <c r="E334" s="384"/>
      <c r="F334" s="385"/>
      <c r="G334" s="438"/>
    </row>
    <row r="335" spans="1:7" ht="76.5">
      <c r="A335" s="381"/>
      <c r="B335" s="382" t="s">
        <v>837</v>
      </c>
      <c r="C335" s="383" t="s">
        <v>838</v>
      </c>
      <c r="D335" s="382" t="s">
        <v>16</v>
      </c>
      <c r="E335" s="384">
        <v>1</v>
      </c>
      <c r="F335" s="385"/>
      <c r="G335" s="438">
        <f>F335*E335</f>
        <v>0</v>
      </c>
    </row>
    <row r="336" spans="1:7">
      <c r="A336" s="425"/>
      <c r="B336" s="483"/>
      <c r="C336" s="383"/>
      <c r="D336" s="382"/>
      <c r="E336" s="384"/>
      <c r="F336" s="385"/>
      <c r="G336" s="382"/>
    </row>
    <row r="337" spans="1:7" ht="15.75" thickBot="1">
      <c r="A337" s="439"/>
      <c r="B337" s="440" t="s">
        <v>591</v>
      </c>
      <c r="C337" s="441" t="s">
        <v>839</v>
      </c>
      <c r="D337" s="478" t="s">
        <v>784</v>
      </c>
      <c r="E337" s="442"/>
      <c r="F337" s="443"/>
      <c r="G337" s="444">
        <f>SUM(G278:G336)</f>
        <v>0</v>
      </c>
    </row>
    <row r="338" spans="1:7" ht="15.75" thickTop="1"/>
  </sheetData>
  <mergeCells count="12">
    <mergeCell ref="C293:D293"/>
    <mergeCell ref="B22:E22"/>
    <mergeCell ref="B24:E43"/>
    <mergeCell ref="B182:E184"/>
    <mergeCell ref="C195:D195"/>
    <mergeCell ref="C205:D205"/>
    <mergeCell ref="C209:D209"/>
    <mergeCell ref="C212:D212"/>
    <mergeCell ref="C215:D215"/>
    <mergeCell ref="B250:E270"/>
    <mergeCell ref="C277:E277"/>
    <mergeCell ref="C287:E287"/>
  </mergeCells>
  <conditionalFormatting sqref="F323 F321 F241 F69 F224 F226 F228 F230 F232 F234 F210 F193 F174 F169 F216 F119:F120 F146 F78 F76 F92 F97 F90 F99 F51 F67 F49 F206:F207 F113 F115 F295 F102:F103 F105 F128 F142 F140 F138 F136 F134 F132 F130 F163">
    <cfRule type="expression" dxfId="57" priority="58">
      <formula>F49=""</formula>
    </cfRule>
  </conditionalFormatting>
  <conditionalFormatting sqref="F71">
    <cfRule type="expression" dxfId="56" priority="56">
      <formula>F71=""</formula>
    </cfRule>
  </conditionalFormatting>
  <conditionalFormatting sqref="F296">
    <cfRule type="expression" dxfId="55" priority="54">
      <formula>F296=""</formula>
    </cfRule>
  </conditionalFormatting>
  <conditionalFormatting sqref="F305">
    <cfRule type="expression" dxfId="54" priority="53">
      <formula>F305=""</formula>
    </cfRule>
  </conditionalFormatting>
  <conditionalFormatting sqref="F300">
    <cfRule type="expression" dxfId="53" priority="51">
      <formula>F300=""</formula>
    </cfRule>
  </conditionalFormatting>
  <conditionalFormatting sqref="F294">
    <cfRule type="expression" dxfId="52" priority="50">
      <formula>F294=""</formula>
    </cfRule>
  </conditionalFormatting>
  <conditionalFormatting sqref="F196">
    <cfRule type="expression" dxfId="51" priority="49">
      <formula>F196=""</formula>
    </cfRule>
  </conditionalFormatting>
  <conditionalFormatting sqref="F297">
    <cfRule type="expression" dxfId="50" priority="57">
      <formula>F297=""</formula>
    </cfRule>
  </conditionalFormatting>
  <conditionalFormatting sqref="F281">
    <cfRule type="expression" dxfId="49" priority="55">
      <formula>F281=""</formula>
    </cfRule>
  </conditionalFormatting>
  <conditionalFormatting sqref="F213">
    <cfRule type="expression" dxfId="48" priority="52">
      <formula>F213=""</formula>
    </cfRule>
  </conditionalFormatting>
  <conditionalFormatting sqref="F107">
    <cfRule type="expression" dxfId="47" priority="48">
      <formula>F107=""</formula>
    </cfRule>
  </conditionalFormatting>
  <conditionalFormatting sqref="F109">
    <cfRule type="expression" dxfId="46" priority="47">
      <formula>F109=""</formula>
    </cfRule>
  </conditionalFormatting>
  <conditionalFormatting sqref="F110">
    <cfRule type="expression" dxfId="45" priority="46">
      <formula>F110=""</formula>
    </cfRule>
  </conditionalFormatting>
  <conditionalFormatting sqref="F114">
    <cfRule type="expression" dxfId="44" priority="45">
      <formula>F114=""</formula>
    </cfRule>
  </conditionalFormatting>
  <conditionalFormatting sqref="F53">
    <cfRule type="expression" dxfId="43" priority="43">
      <formula>F53=""</formula>
    </cfRule>
  </conditionalFormatting>
  <conditionalFormatting sqref="F307">
    <cfRule type="expression" dxfId="42" priority="44">
      <formula>F307=""</formula>
    </cfRule>
  </conditionalFormatting>
  <conditionalFormatting sqref="F55">
    <cfRule type="expression" dxfId="41" priority="42">
      <formula>F55=""</formula>
    </cfRule>
  </conditionalFormatting>
  <conditionalFormatting sqref="F58">
    <cfRule type="expression" dxfId="40" priority="39">
      <formula>F58=""</formula>
    </cfRule>
  </conditionalFormatting>
  <conditionalFormatting sqref="F59">
    <cfRule type="expression" dxfId="39" priority="38">
      <formula>F59=""</formula>
    </cfRule>
  </conditionalFormatting>
  <conditionalFormatting sqref="F61">
    <cfRule type="expression" dxfId="38" priority="41">
      <formula>F61=""</formula>
    </cfRule>
  </conditionalFormatting>
  <conditionalFormatting sqref="F65">
    <cfRule type="expression" dxfId="37" priority="40">
      <formula>F65=""</formula>
    </cfRule>
  </conditionalFormatting>
  <conditionalFormatting sqref="F317">
    <cfRule type="expression" dxfId="36" priority="37">
      <formula>F317=""</formula>
    </cfRule>
  </conditionalFormatting>
  <conditionalFormatting sqref="F149">
    <cfRule type="expression" dxfId="35" priority="36">
      <formula>F149=""</formula>
    </cfRule>
  </conditionalFormatting>
  <conditionalFormatting sqref="F151 F153">
    <cfRule type="expression" dxfId="34" priority="35">
      <formula>F151=""</formula>
    </cfRule>
  </conditionalFormatting>
  <conditionalFormatting sqref="F63">
    <cfRule type="expression" dxfId="33" priority="34">
      <formula>F63=""</formula>
    </cfRule>
  </conditionalFormatting>
  <conditionalFormatting sqref="F285">
    <cfRule type="expression" dxfId="32" priority="33">
      <formula>F285=""</formula>
    </cfRule>
  </conditionalFormatting>
  <conditionalFormatting sqref="F291">
    <cfRule type="expression" dxfId="31" priority="32">
      <formula>F291=""</formula>
    </cfRule>
  </conditionalFormatting>
  <conditionalFormatting sqref="F301">
    <cfRule type="expression" dxfId="30" priority="31">
      <formula>F301=""</formula>
    </cfRule>
  </conditionalFormatting>
  <conditionalFormatting sqref="F315 F317">
    <cfRule type="expression" dxfId="29" priority="30">
      <formula>F315=""</formula>
    </cfRule>
  </conditionalFormatting>
  <conditionalFormatting sqref="F310">
    <cfRule type="expression" dxfId="28" priority="29">
      <formula>F310=""</formula>
    </cfRule>
  </conditionalFormatting>
  <conditionalFormatting sqref="F311">
    <cfRule type="expression" dxfId="27" priority="28">
      <formula>F311=""</formula>
    </cfRule>
  </conditionalFormatting>
  <conditionalFormatting sqref="F319">
    <cfRule type="expression" dxfId="26" priority="27">
      <formula>F319=""</formula>
    </cfRule>
  </conditionalFormatting>
  <conditionalFormatting sqref="F325 F335">
    <cfRule type="expression" dxfId="25" priority="26">
      <formula>F325=""</formula>
    </cfRule>
  </conditionalFormatting>
  <conditionalFormatting sqref="F333">
    <cfRule type="expression" dxfId="24" priority="25">
      <formula>F333=""</formula>
    </cfRule>
  </conditionalFormatting>
  <conditionalFormatting sqref="F332">
    <cfRule type="expression" dxfId="23" priority="24">
      <formula>F332=""</formula>
    </cfRule>
  </conditionalFormatting>
  <conditionalFormatting sqref="F328">
    <cfRule type="expression" dxfId="22" priority="23">
      <formula>F328=""</formula>
    </cfRule>
  </conditionalFormatting>
  <conditionalFormatting sqref="F329">
    <cfRule type="expression" dxfId="21" priority="22">
      <formula>F329=""</formula>
    </cfRule>
  </conditionalFormatting>
  <conditionalFormatting sqref="F199">
    <cfRule type="expression" dxfId="20" priority="21">
      <formula>F199=""</formula>
    </cfRule>
  </conditionalFormatting>
  <conditionalFormatting sqref="F203">
    <cfRule type="expression" dxfId="19" priority="20">
      <formula>F203=""</formula>
    </cfRule>
  </conditionalFormatting>
  <conditionalFormatting sqref="F202">
    <cfRule type="expression" dxfId="18" priority="19">
      <formula>F202=""</formula>
    </cfRule>
  </conditionalFormatting>
  <conditionalFormatting sqref="F218">
    <cfRule type="expression" dxfId="17" priority="18">
      <formula>F218=""</formula>
    </cfRule>
  </conditionalFormatting>
  <conditionalFormatting sqref="F221">
    <cfRule type="expression" dxfId="16" priority="17">
      <formula>F221=""</formula>
    </cfRule>
  </conditionalFormatting>
  <conditionalFormatting sqref="F222">
    <cfRule type="expression" dxfId="15" priority="16">
      <formula>F222=""</formula>
    </cfRule>
  </conditionalFormatting>
  <conditionalFormatting sqref="F239">
    <cfRule type="expression" dxfId="14" priority="15">
      <formula>F239=""</formula>
    </cfRule>
  </conditionalFormatting>
  <conditionalFormatting sqref="F237">
    <cfRule type="expression" dxfId="13" priority="14">
      <formula>F237=""</formula>
    </cfRule>
  </conditionalFormatting>
  <conditionalFormatting sqref="F243">
    <cfRule type="expression" dxfId="12" priority="13">
      <formula>F243=""</formula>
    </cfRule>
  </conditionalFormatting>
  <conditionalFormatting sqref="F74">
    <cfRule type="expression" dxfId="11" priority="12">
      <formula>F74=""</formula>
    </cfRule>
  </conditionalFormatting>
  <conditionalFormatting sqref="F95">
    <cfRule type="expression" dxfId="10" priority="11">
      <formula>F95=""</formula>
    </cfRule>
  </conditionalFormatting>
  <conditionalFormatting sqref="F89">
    <cfRule type="expression" dxfId="9" priority="10">
      <formula>F89=""</formula>
    </cfRule>
  </conditionalFormatting>
  <conditionalFormatting sqref="F116">
    <cfRule type="expression" dxfId="8" priority="9">
      <formula>F116=""</formula>
    </cfRule>
  </conditionalFormatting>
  <conditionalFormatting sqref="F104">
    <cfRule type="expression" dxfId="7" priority="8">
      <formula>F104=""</formula>
    </cfRule>
  </conditionalFormatting>
  <conditionalFormatting sqref="F155">
    <cfRule type="expression" dxfId="6" priority="7">
      <formula>F155=""</formula>
    </cfRule>
  </conditionalFormatting>
  <conditionalFormatting sqref="F157">
    <cfRule type="expression" dxfId="5" priority="6">
      <formula>F157=""</formula>
    </cfRule>
  </conditionalFormatting>
  <conditionalFormatting sqref="F159">
    <cfRule type="expression" dxfId="4" priority="5">
      <formula>F159=""</formula>
    </cfRule>
  </conditionalFormatting>
  <conditionalFormatting sqref="F161">
    <cfRule type="expression" dxfId="3" priority="4">
      <formula>F161=""</formula>
    </cfRule>
  </conditionalFormatting>
  <conditionalFormatting sqref="F144">
    <cfRule type="expression" dxfId="2" priority="3">
      <formula>F144=""</formula>
    </cfRule>
  </conditionalFormatting>
  <conditionalFormatting sqref="F126">
    <cfRule type="expression" dxfId="1" priority="2">
      <formula>F126=""</formula>
    </cfRule>
  </conditionalFormatting>
  <conditionalFormatting sqref="F124">
    <cfRule type="expression" dxfId="0" priority="1">
      <formula>F124=""</formula>
    </cfRule>
  </conditionalFormatting>
  <pageMargins left="0.7" right="0.7" top="0.75" bottom="0.75" header="0.3" footer="0.3"/>
  <pageSetup paperSize="9" scale="81" orientation="portrait" r:id="rId1"/>
  <rowBreaks count="4" manualBreakCount="4">
    <brk id="50" max="6" man="1"/>
    <brk id="81" max="16383" man="1"/>
    <brk id="178" max="16383" man="1"/>
    <brk id="2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5ED70-1D5A-458E-B5D2-A6D5A0AB7AFC}">
  <sheetPr codeName="List2"/>
  <dimension ref="A5:J50"/>
  <sheetViews>
    <sheetView topLeftCell="A10" zoomScaleNormal="100" workbookViewId="0">
      <selection activeCell="P20" sqref="P20"/>
    </sheetView>
  </sheetViews>
  <sheetFormatPr defaultRowHeight="15"/>
  <cols>
    <col min="1" max="1" width="4.28515625" customWidth="1"/>
    <col min="2" max="2" width="10" customWidth="1"/>
    <col min="3" max="3" width="13" customWidth="1"/>
    <col min="4" max="5" width="10" customWidth="1"/>
    <col min="6" max="6" width="11.140625" customWidth="1"/>
    <col min="7" max="7" width="3.85546875" customWidth="1"/>
    <col min="8" max="8" width="20" customWidth="1"/>
    <col min="9" max="9" width="21.5703125" customWidth="1"/>
    <col min="10" max="10" width="7.140625" customWidth="1"/>
  </cols>
  <sheetData>
    <row r="5" spans="1:10" ht="15.75">
      <c r="A5" s="121"/>
      <c r="B5" s="122"/>
      <c r="C5" s="123"/>
      <c r="D5" s="124"/>
      <c r="E5" s="125"/>
      <c r="F5" s="121"/>
      <c r="G5" s="126"/>
      <c r="H5" s="127"/>
      <c r="I5" s="128"/>
      <c r="J5" s="128"/>
    </row>
    <row r="6" spans="1:10" ht="15.75">
      <c r="A6" s="121"/>
      <c r="B6" s="122"/>
      <c r="C6" s="123"/>
      <c r="D6" s="125"/>
      <c r="E6" s="125"/>
      <c r="F6" s="121"/>
      <c r="G6" s="126"/>
      <c r="H6" s="127"/>
      <c r="I6" s="128"/>
      <c r="J6" s="128"/>
    </row>
    <row r="7" spans="1:10" ht="15.75">
      <c r="A7" s="121"/>
      <c r="B7" s="129"/>
      <c r="C7" s="123"/>
      <c r="D7" s="124"/>
      <c r="E7" s="125"/>
      <c r="F7" s="121"/>
      <c r="G7" s="126"/>
      <c r="H7" s="127"/>
      <c r="I7" s="128"/>
      <c r="J7" s="128"/>
    </row>
    <row r="8" spans="1:10" ht="15.75">
      <c r="A8" s="121"/>
      <c r="B8" s="122"/>
      <c r="C8" s="123"/>
      <c r="D8" s="124"/>
      <c r="E8" s="125"/>
      <c r="F8" s="121"/>
      <c r="G8" s="126"/>
      <c r="H8" s="127"/>
      <c r="I8" s="128"/>
      <c r="J8" s="128"/>
    </row>
    <row r="9" spans="1:10" ht="18">
      <c r="A9" s="130"/>
      <c r="B9" s="131" t="s">
        <v>237</v>
      </c>
      <c r="C9" s="132"/>
      <c r="D9" s="132"/>
      <c r="E9" s="125"/>
      <c r="F9" s="121"/>
      <c r="G9" s="133"/>
      <c r="H9" s="127"/>
      <c r="I9" s="128"/>
      <c r="J9" s="128"/>
    </row>
    <row r="10" spans="1:10" ht="18">
      <c r="A10" s="130"/>
      <c r="B10" s="134"/>
      <c r="C10" s="132"/>
      <c r="D10" s="125"/>
      <c r="E10" s="132"/>
      <c r="F10" s="135"/>
      <c r="G10" s="133"/>
      <c r="H10" s="127"/>
      <c r="I10" s="128"/>
      <c r="J10" s="128"/>
    </row>
    <row r="11" spans="1:10" ht="18">
      <c r="A11" s="136"/>
      <c r="B11" s="137"/>
      <c r="C11" s="132"/>
      <c r="D11" s="133"/>
      <c r="E11" s="138"/>
      <c r="F11" s="135"/>
      <c r="G11" s="133"/>
      <c r="H11" s="127"/>
      <c r="I11" s="128"/>
      <c r="J11" s="128"/>
    </row>
    <row r="12" spans="1:10" ht="18">
      <c r="A12" s="136"/>
      <c r="B12" s="556" t="s">
        <v>238</v>
      </c>
      <c r="C12" s="570"/>
      <c r="D12" s="571"/>
      <c r="E12" s="572"/>
      <c r="F12" s="573"/>
      <c r="G12" s="571"/>
      <c r="H12" s="553"/>
      <c r="I12" s="574"/>
      <c r="J12" s="128"/>
    </row>
    <row r="13" spans="1:10" ht="23.25">
      <c r="A13" s="136"/>
      <c r="B13" s="556" t="s">
        <v>239</v>
      </c>
      <c r="C13" s="575"/>
      <c r="D13" s="576"/>
      <c r="E13" s="576"/>
      <c r="F13" s="576"/>
      <c r="G13" s="577"/>
      <c r="H13" s="578"/>
      <c r="I13" s="579"/>
      <c r="J13" s="144"/>
    </row>
    <row r="14" spans="1:10" ht="23.25">
      <c r="A14" s="137"/>
      <c r="B14" s="137"/>
      <c r="C14" s="145"/>
      <c r="D14" s="146"/>
      <c r="E14" s="146"/>
      <c r="F14" s="146"/>
      <c r="G14" s="141"/>
      <c r="H14" s="142"/>
      <c r="I14" s="143"/>
      <c r="J14" s="144"/>
    </row>
    <row r="15" spans="1:10" ht="23.25">
      <c r="A15" s="137"/>
      <c r="B15" s="137"/>
      <c r="C15" s="139"/>
      <c r="D15" s="140"/>
      <c r="E15" s="140"/>
      <c r="F15" s="140"/>
      <c r="G15" s="141"/>
      <c r="H15" s="142"/>
      <c r="I15" s="143"/>
      <c r="J15" s="144"/>
    </row>
    <row r="16" spans="1:10" ht="23.25">
      <c r="A16" s="141"/>
      <c r="B16" s="141"/>
      <c r="C16" s="147"/>
      <c r="D16" s="148"/>
      <c r="E16" s="148"/>
      <c r="F16" s="148"/>
      <c r="G16" s="141"/>
      <c r="H16" s="142" t="s">
        <v>240</v>
      </c>
      <c r="I16" s="149"/>
      <c r="J16" s="144"/>
    </row>
    <row r="17" spans="1:10" ht="23.25">
      <c r="B17" s="137"/>
      <c r="G17" s="137"/>
      <c r="H17" s="142" t="s">
        <v>240</v>
      </c>
      <c r="I17" s="143"/>
      <c r="J17" s="150"/>
    </row>
    <row r="18" spans="1:10" ht="18">
      <c r="A18" s="122"/>
      <c r="B18" s="122"/>
      <c r="C18" s="122" t="s">
        <v>241</v>
      </c>
      <c r="D18" s="151"/>
      <c r="E18" s="152"/>
      <c r="F18" s="152"/>
      <c r="G18" s="152"/>
      <c r="H18" s="122"/>
      <c r="I18" s="122"/>
      <c r="J18" s="150"/>
    </row>
    <row r="19" spans="1:10" ht="23.25">
      <c r="A19" s="122"/>
      <c r="B19" s="122"/>
      <c r="C19" s="122"/>
      <c r="D19" s="151"/>
      <c r="E19" s="152"/>
      <c r="F19" s="152"/>
      <c r="G19" s="152"/>
      <c r="H19" s="122"/>
      <c r="I19" s="153"/>
      <c r="J19" s="150"/>
    </row>
    <row r="20" spans="1:10" ht="18">
      <c r="A20" s="122"/>
      <c r="B20" s="122"/>
      <c r="C20" s="122"/>
      <c r="D20" s="151"/>
      <c r="E20" s="152"/>
      <c r="F20" s="152"/>
      <c r="G20" s="133" t="s">
        <v>240</v>
      </c>
      <c r="H20" s="152"/>
      <c r="I20" s="154"/>
      <c r="J20" s="150"/>
    </row>
    <row r="21" spans="1:10" ht="15.75">
      <c r="A21" s="122"/>
      <c r="B21" s="122"/>
      <c r="C21" s="122"/>
      <c r="D21" s="151"/>
      <c r="E21" s="152"/>
      <c r="F21" s="152"/>
      <c r="G21" s="155"/>
      <c r="H21" s="156" t="s">
        <v>240</v>
      </c>
      <c r="I21" s="157" t="s">
        <v>242</v>
      </c>
      <c r="J21" s="155"/>
    </row>
    <row r="22" spans="1:10" ht="15.75">
      <c r="A22" s="122"/>
      <c r="B22" s="122"/>
      <c r="C22" s="122"/>
      <c r="D22" s="151"/>
      <c r="E22" s="152"/>
      <c r="F22" s="152"/>
      <c r="G22" s="152"/>
      <c r="H22" s="152"/>
      <c r="I22" s="158"/>
      <c r="J22" s="155"/>
    </row>
    <row r="23" spans="1:10" ht="15.75">
      <c r="A23" s="122"/>
      <c r="B23" s="127"/>
      <c r="C23" s="122" t="s">
        <v>243</v>
      </c>
      <c r="D23" s="151"/>
      <c r="E23" s="152"/>
      <c r="F23" s="152"/>
      <c r="G23" s="152"/>
      <c r="H23" s="152"/>
      <c r="I23" s="159">
        <f>cesta!F29</f>
        <v>48000</v>
      </c>
      <c r="J23" s="160"/>
    </row>
    <row r="24" spans="1:10" ht="15.75">
      <c r="A24" s="122"/>
      <c r="B24" s="127"/>
      <c r="C24" s="122" t="s">
        <v>244</v>
      </c>
      <c r="D24" s="151"/>
      <c r="E24" s="161"/>
      <c r="F24" s="161"/>
      <c r="G24" s="161"/>
      <c r="H24" s="161"/>
      <c r="I24" s="159">
        <f>cesta!F53</f>
        <v>0</v>
      </c>
      <c r="J24" s="160"/>
    </row>
    <row r="25" spans="1:10" ht="15.75">
      <c r="A25" s="122"/>
      <c r="B25" s="127"/>
      <c r="C25" s="122" t="s">
        <v>245</v>
      </c>
      <c r="D25" s="151"/>
      <c r="E25" s="152"/>
      <c r="F25" s="152"/>
      <c r="G25" s="152"/>
      <c r="H25" s="152"/>
      <c r="I25" s="159">
        <f>cesta!F79</f>
        <v>0</v>
      </c>
      <c r="J25" s="160"/>
    </row>
    <row r="26" spans="1:10" ht="15.75">
      <c r="A26" s="122"/>
      <c r="B26" s="127"/>
      <c r="C26" s="122" t="s">
        <v>246</v>
      </c>
      <c r="D26" s="151"/>
      <c r="E26" s="152"/>
      <c r="F26" s="152"/>
      <c r="G26" s="152"/>
      <c r="H26" s="152"/>
      <c r="I26" s="159">
        <f>cesta!F106</f>
        <v>0</v>
      </c>
      <c r="J26" s="160"/>
    </row>
    <row r="27" spans="1:10" ht="15.75">
      <c r="A27" s="122"/>
      <c r="B27" s="127"/>
      <c r="C27" s="122" t="s">
        <v>247</v>
      </c>
      <c r="D27" s="151"/>
      <c r="E27" s="152"/>
      <c r="F27" s="152"/>
      <c r="G27" s="152"/>
      <c r="H27" s="152"/>
      <c r="I27" s="159">
        <f>cesta!F109</f>
        <v>0</v>
      </c>
      <c r="J27" s="160"/>
    </row>
    <row r="28" spans="1:10" ht="15.75">
      <c r="A28" s="122"/>
      <c r="B28" s="127"/>
      <c r="C28" s="122" t="s">
        <v>248</v>
      </c>
      <c r="D28" s="151"/>
      <c r="E28" s="152"/>
      <c r="F28" s="152"/>
      <c r="G28" s="152"/>
      <c r="H28" s="152"/>
      <c r="I28" s="159">
        <f>cesta!F141</f>
        <v>0</v>
      </c>
      <c r="J28" s="160"/>
    </row>
    <row r="29" spans="1:10" ht="15.75">
      <c r="A29" s="122"/>
      <c r="B29" s="127"/>
      <c r="C29" s="162" t="s">
        <v>249</v>
      </c>
      <c r="D29" s="163"/>
      <c r="E29" s="163"/>
      <c r="F29" s="163"/>
      <c r="G29" s="163"/>
      <c r="H29" s="164"/>
      <c r="I29" s="184">
        <f>cesta!F150</f>
        <v>0</v>
      </c>
      <c r="J29" s="160"/>
    </row>
    <row r="30" spans="1:10" ht="15.75">
      <c r="A30" s="122"/>
      <c r="B30" s="127"/>
      <c r="C30" s="122"/>
      <c r="D30" s="151"/>
      <c r="E30" s="151"/>
      <c r="F30" s="151"/>
      <c r="G30" s="151"/>
      <c r="H30" s="152"/>
      <c r="I30" s="166"/>
      <c r="J30" s="160"/>
    </row>
    <row r="31" spans="1:10" ht="16.5" thickBot="1">
      <c r="A31" s="122"/>
      <c r="B31" s="133"/>
      <c r="C31" s="162" t="s">
        <v>250</v>
      </c>
      <c r="D31" s="163"/>
      <c r="E31" s="164"/>
      <c r="F31" s="164"/>
      <c r="G31" s="164"/>
      <c r="H31" s="167"/>
      <c r="I31" s="168">
        <f>SUM(I23:I30)</f>
        <v>48000</v>
      </c>
      <c r="J31" s="160"/>
    </row>
    <row r="32" spans="1:10" ht="16.5" thickTop="1">
      <c r="A32" s="133"/>
      <c r="B32" s="122"/>
      <c r="C32" s="133"/>
      <c r="D32" s="169"/>
      <c r="E32" s="170"/>
      <c r="F32" s="170"/>
      <c r="G32" s="170"/>
      <c r="H32" s="133"/>
      <c r="I32" s="133"/>
      <c r="J32" s="144"/>
    </row>
    <row r="33" spans="1:10" ht="16.5" thickBot="1">
      <c r="A33" s="141"/>
      <c r="B33" s="171"/>
      <c r="C33" s="172" t="s">
        <v>251</v>
      </c>
      <c r="D33" s="163"/>
      <c r="E33" s="164"/>
      <c r="F33" s="164"/>
      <c r="G33" s="164"/>
      <c r="H33" s="167"/>
      <c r="I33" s="168">
        <f>I31*0.22</f>
        <v>10560</v>
      </c>
      <c r="J33" s="144"/>
    </row>
    <row r="34" spans="1:10" ht="18.75" thickTop="1">
      <c r="A34" s="171"/>
      <c r="B34" s="137"/>
      <c r="C34" s="133"/>
      <c r="D34" s="169"/>
      <c r="E34" s="170"/>
      <c r="F34" s="170"/>
      <c r="G34" s="170"/>
      <c r="H34" s="133"/>
      <c r="I34" s="133"/>
      <c r="J34" s="144"/>
    </row>
    <row r="35" spans="1:10" ht="16.5" thickBot="1">
      <c r="A35" s="171"/>
      <c r="B35" s="144"/>
      <c r="C35" s="162" t="s">
        <v>252</v>
      </c>
      <c r="D35" s="163"/>
      <c r="E35" s="164"/>
      <c r="F35" s="164"/>
      <c r="G35" s="164"/>
      <c r="H35" s="167"/>
      <c r="I35" s="168">
        <f>SUM(I31+I33)</f>
        <v>58560</v>
      </c>
      <c r="J35" s="144"/>
    </row>
    <row r="36" spans="1:10" ht="15.75" thickTop="1">
      <c r="A36" s="171"/>
      <c r="B36" s="144"/>
      <c r="C36" s="144"/>
      <c r="D36" s="173"/>
      <c r="E36" s="174"/>
      <c r="F36" s="174"/>
      <c r="G36" s="174"/>
      <c r="H36" s="171"/>
      <c r="I36" s="171"/>
      <c r="J36" s="144"/>
    </row>
    <row r="37" spans="1:10">
      <c r="A37" s="171"/>
      <c r="B37" s="144"/>
      <c r="C37" s="144"/>
      <c r="D37" s="173"/>
      <c r="E37" s="174"/>
      <c r="F37" s="174"/>
      <c r="G37" s="174"/>
      <c r="H37" s="171"/>
      <c r="I37" s="171"/>
      <c r="J37" s="144"/>
    </row>
    <row r="38" spans="1:10">
      <c r="A38" s="171"/>
      <c r="B38" s="171"/>
      <c r="C38" s="144"/>
      <c r="D38" s="173"/>
      <c r="E38" s="174"/>
      <c r="F38" s="174"/>
      <c r="G38" s="174"/>
      <c r="H38" s="171"/>
      <c r="I38" s="171"/>
      <c r="J38" s="144"/>
    </row>
    <row r="39" spans="1:10">
      <c r="A39" s="171"/>
      <c r="B39" s="171"/>
      <c r="C39" s="171"/>
      <c r="D39" s="173"/>
      <c r="E39" s="174"/>
      <c r="F39" s="174"/>
      <c r="G39" s="174"/>
      <c r="H39" s="171"/>
      <c r="I39" s="171"/>
      <c r="J39" s="144"/>
    </row>
    <row r="40" spans="1:10">
      <c r="A40" s="171"/>
      <c r="B40" s="141"/>
      <c r="C40" s="175"/>
      <c r="D40" s="176"/>
      <c r="E40" s="146"/>
      <c r="F40" s="146"/>
      <c r="G40" s="146"/>
      <c r="H40" s="144"/>
      <c r="I40" s="144"/>
      <c r="J40" s="144"/>
    </row>
    <row r="41" spans="1:10">
      <c r="A41" s="141"/>
      <c r="B41" s="144"/>
      <c r="C41" s="144"/>
      <c r="D41" s="145"/>
      <c r="E41" s="146"/>
      <c r="F41" s="146"/>
      <c r="G41" s="146"/>
      <c r="H41" s="144"/>
      <c r="I41" s="144"/>
      <c r="J41" s="144"/>
    </row>
    <row r="42" spans="1:10">
      <c r="A42" s="144"/>
      <c r="B42" s="144"/>
      <c r="C42" s="144"/>
      <c r="D42" s="145"/>
      <c r="E42" s="146"/>
      <c r="F42" s="146"/>
      <c r="G42" s="146"/>
      <c r="H42" s="144"/>
      <c r="I42" s="144"/>
      <c r="J42" s="144"/>
    </row>
    <row r="43" spans="1:10" ht="15.75">
      <c r="A43" s="144"/>
      <c r="B43" s="144"/>
      <c r="C43" s="177"/>
      <c r="D43" s="178"/>
      <c r="E43" s="179"/>
      <c r="F43" s="179"/>
      <c r="G43" s="179"/>
      <c r="H43" s="180"/>
      <c r="I43" s="180"/>
      <c r="J43" s="144"/>
    </row>
    <row r="44" spans="1:10" ht="15.75">
      <c r="A44" s="144"/>
      <c r="B44" s="144"/>
      <c r="C44" s="180"/>
      <c r="D44" s="178"/>
      <c r="E44" s="179"/>
      <c r="F44" s="179"/>
      <c r="G44" s="179"/>
      <c r="H44" s="180"/>
      <c r="I44" s="180"/>
      <c r="J44" s="144"/>
    </row>
    <row r="45" spans="1:10" ht="15.75">
      <c r="A45" s="144"/>
      <c r="B45" s="144"/>
      <c r="C45" s="180"/>
      <c r="D45" s="178"/>
      <c r="E45" s="179"/>
      <c r="F45" s="179"/>
      <c r="G45" s="179"/>
      <c r="H45" s="180"/>
      <c r="I45" s="180"/>
      <c r="J45" s="144"/>
    </row>
    <row r="46" spans="1:10" ht="18">
      <c r="A46" s="144"/>
      <c r="B46" s="144"/>
      <c r="C46" s="181"/>
      <c r="D46" s="182"/>
      <c r="E46" s="182"/>
      <c r="F46" s="182"/>
      <c r="G46" s="183"/>
      <c r="H46" s="141"/>
      <c r="I46" s="175"/>
      <c r="J46" s="144"/>
    </row>
    <row r="47" spans="1:10" ht="18">
      <c r="A47" s="144"/>
      <c r="B47" s="181"/>
      <c r="C47" s="123"/>
      <c r="D47" s="123"/>
      <c r="E47" s="125"/>
      <c r="F47" s="121"/>
      <c r="G47" s="126"/>
      <c r="H47" s="127"/>
      <c r="I47" s="175"/>
      <c r="J47" s="144"/>
    </row>
    <row r="48" spans="1:10" ht="15.75">
      <c r="A48" s="144"/>
      <c r="B48" s="129"/>
      <c r="C48" s="123"/>
      <c r="D48" s="125"/>
      <c r="E48" s="125"/>
      <c r="F48" s="121"/>
      <c r="G48" s="126"/>
      <c r="H48" s="127"/>
      <c r="I48" s="144"/>
      <c r="J48" s="144"/>
    </row>
    <row r="49" spans="1:10" ht="15.75">
      <c r="A49" s="144"/>
      <c r="B49" s="122"/>
      <c r="C49" s="123"/>
      <c r="D49" s="124"/>
      <c r="E49" s="125"/>
      <c r="F49" s="121"/>
      <c r="G49" s="126"/>
      <c r="H49" s="127"/>
      <c r="I49" s="144"/>
      <c r="J49" s="144"/>
    </row>
    <row r="50" spans="1:10" ht="18">
      <c r="A50" s="181"/>
      <c r="B50" s="129"/>
      <c r="C50" s="123"/>
      <c r="D50" s="124"/>
      <c r="E50" s="125"/>
      <c r="F50" s="121"/>
      <c r="G50" s="126"/>
      <c r="H50" s="127"/>
      <c r="I50" s="128"/>
      <c r="J50" s="144"/>
    </row>
  </sheetData>
  <pageMargins left="0.7" right="0.7" top="0.75" bottom="0.75" header="0.3" footer="0.3"/>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9E7CA-8393-40C6-AD76-A69D5B5A629D}">
  <sheetPr codeName="List3"/>
  <dimension ref="A1:F151"/>
  <sheetViews>
    <sheetView view="pageBreakPreview" topLeftCell="A37" zoomScaleNormal="100" zoomScaleSheetLayoutView="100" workbookViewId="0">
      <selection activeCell="G34" sqref="G34"/>
    </sheetView>
  </sheetViews>
  <sheetFormatPr defaultRowHeight="15"/>
  <cols>
    <col min="1" max="1" width="11.5703125" customWidth="1"/>
    <col min="2" max="2" width="63.5703125" customWidth="1"/>
    <col min="3" max="3" width="8.7109375" customWidth="1"/>
    <col min="4" max="4" width="14.42578125" customWidth="1"/>
    <col min="5" max="5" width="15.42578125" customWidth="1"/>
    <col min="6" max="6" width="19.42578125" customWidth="1"/>
  </cols>
  <sheetData>
    <row r="1" spans="1:6" ht="15.75">
      <c r="A1" s="1" t="s">
        <v>0</v>
      </c>
      <c r="B1" s="2" t="s">
        <v>1</v>
      </c>
      <c r="C1" s="2" t="s">
        <v>2</v>
      </c>
      <c r="D1" s="3" t="s">
        <v>3</v>
      </c>
      <c r="E1" s="4" t="s">
        <v>4</v>
      </c>
      <c r="F1" s="5" t="s">
        <v>5</v>
      </c>
    </row>
    <row r="2" spans="1:6" ht="15.75">
      <c r="A2" s="6"/>
      <c r="B2" s="7"/>
      <c r="C2" s="8"/>
      <c r="D2" s="9"/>
      <c r="E2" s="9"/>
      <c r="F2" s="10"/>
    </row>
    <row r="3" spans="1:6" ht="20.25">
      <c r="A3" s="11" t="s">
        <v>6</v>
      </c>
      <c r="B3" s="12" t="s">
        <v>7</v>
      </c>
      <c r="C3" s="13"/>
      <c r="D3" s="14"/>
      <c r="E3" s="14"/>
      <c r="F3" s="15"/>
    </row>
    <row r="4" spans="1:6" ht="15.75">
      <c r="A4" s="16"/>
      <c r="B4" s="17"/>
      <c r="C4" s="18"/>
      <c r="D4" s="19"/>
      <c r="E4" s="19"/>
      <c r="F4" s="20"/>
    </row>
    <row r="5" spans="1:6" ht="15.75">
      <c r="A5" s="21"/>
      <c r="B5" s="22" t="s">
        <v>8</v>
      </c>
      <c r="C5" s="23"/>
      <c r="D5" s="24"/>
      <c r="E5" s="24"/>
      <c r="F5" s="25"/>
    </row>
    <row r="6" spans="1:6" ht="31.5">
      <c r="A6" s="26" t="s">
        <v>9</v>
      </c>
      <c r="B6" s="27" t="s">
        <v>10</v>
      </c>
      <c r="C6" s="8" t="s">
        <v>11</v>
      </c>
      <c r="D6" s="28">
        <v>0.95</v>
      </c>
      <c r="E6" s="29"/>
      <c r="F6" s="30">
        <f t="shared" ref="F6:F8" si="0">E6*D6</f>
        <v>0</v>
      </c>
    </row>
    <row r="7" spans="1:6" ht="31.5">
      <c r="A7" s="26" t="s">
        <v>12</v>
      </c>
      <c r="B7" s="27" t="s">
        <v>13</v>
      </c>
      <c r="C7" s="8" t="s">
        <v>11</v>
      </c>
      <c r="D7" s="28">
        <v>0.95</v>
      </c>
      <c r="E7" s="29"/>
      <c r="F7" s="30">
        <f t="shared" si="0"/>
        <v>0</v>
      </c>
    </row>
    <row r="8" spans="1:6" ht="31.5">
      <c r="A8" s="26" t="s">
        <v>14</v>
      </c>
      <c r="B8" s="27" t="s">
        <v>15</v>
      </c>
      <c r="C8" s="8" t="s">
        <v>16</v>
      </c>
      <c r="D8" s="28">
        <v>58</v>
      </c>
      <c r="E8" s="29"/>
      <c r="F8" s="30">
        <f t="shared" si="0"/>
        <v>0</v>
      </c>
    </row>
    <row r="9" spans="1:6" ht="15.75">
      <c r="A9" s="21"/>
      <c r="B9" s="22" t="s">
        <v>17</v>
      </c>
      <c r="C9" s="23"/>
      <c r="D9" s="31"/>
      <c r="E9" s="24"/>
      <c r="F9" s="32"/>
    </row>
    <row r="10" spans="1:6" ht="31.5">
      <c r="A10" s="33" t="s">
        <v>18</v>
      </c>
      <c r="B10" s="27" t="s">
        <v>19</v>
      </c>
      <c r="C10" s="8" t="s">
        <v>20</v>
      </c>
      <c r="D10" s="28">
        <v>298</v>
      </c>
      <c r="E10" s="29"/>
      <c r="F10" s="30">
        <f>E10*D10</f>
        <v>0</v>
      </c>
    </row>
    <row r="11" spans="1:6" ht="31.5">
      <c r="A11" s="26" t="s">
        <v>21</v>
      </c>
      <c r="B11" s="27" t="s">
        <v>22</v>
      </c>
      <c r="C11" s="8" t="s">
        <v>16</v>
      </c>
      <c r="D11" s="28">
        <v>2</v>
      </c>
      <c r="E11" s="29"/>
      <c r="F11" s="30">
        <f t="shared" ref="F11:F21" si="1">E11*D11</f>
        <v>0</v>
      </c>
    </row>
    <row r="12" spans="1:6" ht="31.5">
      <c r="A12" s="26" t="s">
        <v>23</v>
      </c>
      <c r="B12" s="27" t="s">
        <v>24</v>
      </c>
      <c r="C12" s="8" t="s">
        <v>16</v>
      </c>
      <c r="D12" s="28">
        <v>2</v>
      </c>
      <c r="E12" s="29"/>
      <c r="F12" s="30">
        <f t="shared" si="1"/>
        <v>0</v>
      </c>
    </row>
    <row r="13" spans="1:6" ht="15.75">
      <c r="A13" s="26" t="s">
        <v>25</v>
      </c>
      <c r="B13" s="27" t="s">
        <v>26</v>
      </c>
      <c r="C13" s="8" t="s">
        <v>16</v>
      </c>
      <c r="D13" s="28">
        <v>7</v>
      </c>
      <c r="E13" s="29"/>
      <c r="F13" s="30">
        <f t="shared" si="1"/>
        <v>0</v>
      </c>
    </row>
    <row r="14" spans="1:6" ht="15.75">
      <c r="A14" s="26" t="s">
        <v>27</v>
      </c>
      <c r="B14" s="27" t="s">
        <v>28</v>
      </c>
      <c r="C14" s="8" t="s">
        <v>16</v>
      </c>
      <c r="D14" s="28">
        <v>5</v>
      </c>
      <c r="E14" s="29"/>
      <c r="F14" s="30">
        <f>E14*D14</f>
        <v>0</v>
      </c>
    </row>
    <row r="15" spans="1:6" ht="15.75">
      <c r="A15" s="26" t="s">
        <v>29</v>
      </c>
      <c r="B15" s="27" t="s">
        <v>30</v>
      </c>
      <c r="C15" s="8" t="s">
        <v>16</v>
      </c>
      <c r="D15" s="34">
        <v>64</v>
      </c>
      <c r="E15" s="29"/>
      <c r="F15" s="30">
        <f t="shared" si="1"/>
        <v>0</v>
      </c>
    </row>
    <row r="16" spans="1:6" ht="31.5">
      <c r="A16" s="26" t="s">
        <v>31</v>
      </c>
      <c r="B16" s="27" t="s">
        <v>32</v>
      </c>
      <c r="C16" s="8" t="s">
        <v>20</v>
      </c>
      <c r="D16" s="34">
        <v>6072.5976000000001</v>
      </c>
      <c r="E16" s="29"/>
      <c r="F16" s="30">
        <f t="shared" si="1"/>
        <v>0</v>
      </c>
    </row>
    <row r="17" spans="1:6" ht="15.75">
      <c r="A17" s="26" t="s">
        <v>33</v>
      </c>
      <c r="B17" s="27" t="s">
        <v>34</v>
      </c>
      <c r="C17" s="8" t="s">
        <v>20</v>
      </c>
      <c r="D17" s="34">
        <v>376.47930000000002</v>
      </c>
      <c r="E17" s="29"/>
      <c r="F17" s="30">
        <f t="shared" si="1"/>
        <v>0</v>
      </c>
    </row>
    <row r="18" spans="1:6" ht="31.5">
      <c r="A18" s="26" t="s">
        <v>35</v>
      </c>
      <c r="B18" s="27" t="s">
        <v>36</v>
      </c>
      <c r="C18" s="8" t="s">
        <v>37</v>
      </c>
      <c r="D18" s="34">
        <v>56.5</v>
      </c>
      <c r="E18" s="29"/>
      <c r="F18" s="30">
        <f t="shared" si="1"/>
        <v>0</v>
      </c>
    </row>
    <row r="19" spans="1:6" ht="15.75">
      <c r="A19" s="26" t="s">
        <v>38</v>
      </c>
      <c r="B19" s="27" t="s">
        <v>39</v>
      </c>
      <c r="C19" s="8" t="s">
        <v>37</v>
      </c>
      <c r="D19" s="34">
        <v>413.39519999999999</v>
      </c>
      <c r="E19" s="29"/>
      <c r="F19" s="30">
        <f t="shared" si="1"/>
        <v>0</v>
      </c>
    </row>
    <row r="20" spans="1:6" ht="15.75">
      <c r="A20" s="26" t="s">
        <v>40</v>
      </c>
      <c r="B20" s="27" t="s">
        <v>41</v>
      </c>
      <c r="C20" s="8" t="s">
        <v>37</v>
      </c>
      <c r="D20" s="34">
        <v>29.151199999999999</v>
      </c>
      <c r="E20" s="29"/>
      <c r="F20" s="30">
        <f t="shared" si="1"/>
        <v>0</v>
      </c>
    </row>
    <row r="21" spans="1:6" ht="15.75">
      <c r="A21" s="35" t="s">
        <v>42</v>
      </c>
      <c r="B21" s="27" t="s">
        <v>43</v>
      </c>
      <c r="C21" s="8" t="s">
        <v>37</v>
      </c>
      <c r="D21" s="36">
        <v>12</v>
      </c>
      <c r="E21" s="29"/>
      <c r="F21" s="30">
        <f t="shared" si="1"/>
        <v>0</v>
      </c>
    </row>
    <row r="22" spans="1:6" ht="15.75">
      <c r="A22" s="37"/>
      <c r="B22" s="22" t="s">
        <v>44</v>
      </c>
      <c r="C22" s="23"/>
      <c r="D22" s="23"/>
      <c r="E22" s="23"/>
      <c r="F22" s="38"/>
    </row>
    <row r="23" spans="1:6" ht="47.25">
      <c r="A23" s="26" t="s">
        <v>45</v>
      </c>
      <c r="B23" s="589" t="s">
        <v>46</v>
      </c>
      <c r="C23" s="590" t="s">
        <v>47</v>
      </c>
      <c r="D23" s="591">
        <v>250</v>
      </c>
      <c r="E23" s="592">
        <v>180</v>
      </c>
      <c r="F23" s="593">
        <f>E23*D23</f>
        <v>45000</v>
      </c>
    </row>
    <row r="24" spans="1:6" ht="31.5">
      <c r="A24" s="26"/>
      <c r="B24" s="588" t="s">
        <v>867</v>
      </c>
      <c r="C24" s="39"/>
      <c r="D24" s="40"/>
      <c r="E24" s="41"/>
      <c r="F24" s="30"/>
    </row>
    <row r="25" spans="1:6" ht="15.75">
      <c r="A25" s="26" t="s">
        <v>48</v>
      </c>
      <c r="B25" s="27" t="s">
        <v>49</v>
      </c>
      <c r="C25" s="8" t="s">
        <v>16</v>
      </c>
      <c r="D25" s="28">
        <v>1</v>
      </c>
      <c r="E25" s="29"/>
      <c r="F25" s="30">
        <f>E25*D25</f>
        <v>0</v>
      </c>
    </row>
    <row r="26" spans="1:6" ht="71.25">
      <c r="A26" s="26" t="s">
        <v>873</v>
      </c>
      <c r="B26" s="635" t="s">
        <v>870</v>
      </c>
      <c r="C26" s="590" t="s">
        <v>871</v>
      </c>
      <c r="D26" s="591">
        <v>1</v>
      </c>
      <c r="E26" s="592">
        <v>3000</v>
      </c>
      <c r="F26" s="593">
        <f>E26*D26</f>
        <v>3000</v>
      </c>
    </row>
    <row r="27" spans="1:6" ht="28.5">
      <c r="A27" s="634"/>
      <c r="B27" s="635" t="s">
        <v>872</v>
      </c>
      <c r="C27" s="634"/>
      <c r="D27" s="634"/>
      <c r="E27" s="634"/>
      <c r="F27" s="634"/>
    </row>
    <row r="28" spans="1:6" ht="16.5" thickBot="1">
      <c r="A28" s="92"/>
      <c r="B28" s="93"/>
      <c r="C28" s="94"/>
      <c r="D28" s="95"/>
      <c r="E28" s="96"/>
      <c r="F28" s="97"/>
    </row>
    <row r="29" spans="1:6" ht="19.5" thickTop="1" thickBot="1">
      <c r="A29" s="48"/>
      <c r="B29" s="49" t="s">
        <v>50</v>
      </c>
      <c r="C29" s="50"/>
      <c r="D29" s="51"/>
      <c r="E29" s="52"/>
      <c r="F29" s="53">
        <f>SUM(F6:F27)</f>
        <v>48000</v>
      </c>
    </row>
    <row r="30" spans="1:6" ht="20.25">
      <c r="A30" s="54" t="s">
        <v>51</v>
      </c>
      <c r="B30" s="55" t="s">
        <v>52</v>
      </c>
      <c r="C30" s="56"/>
      <c r="D30" s="57"/>
      <c r="E30" s="58"/>
      <c r="F30" s="59"/>
    </row>
    <row r="31" spans="1:6" ht="15.75">
      <c r="A31" s="60"/>
      <c r="B31" s="61"/>
      <c r="C31" s="8"/>
      <c r="D31" s="62"/>
      <c r="E31" s="63"/>
      <c r="F31" s="64"/>
    </row>
    <row r="32" spans="1:6" ht="15.75">
      <c r="A32" s="65"/>
      <c r="B32" s="22" t="s">
        <v>53</v>
      </c>
      <c r="C32" s="66"/>
      <c r="D32" s="67"/>
      <c r="E32" s="68"/>
      <c r="F32" s="38"/>
    </row>
    <row r="33" spans="1:6" ht="31.5">
      <c r="A33" s="26" t="s">
        <v>54</v>
      </c>
      <c r="B33" s="27" t="s">
        <v>55</v>
      </c>
      <c r="C33" s="8" t="s">
        <v>56</v>
      </c>
      <c r="D33" s="62">
        <v>381.18</v>
      </c>
      <c r="E33" s="29"/>
      <c r="F33" s="30">
        <f>E33*D33</f>
        <v>0</v>
      </c>
    </row>
    <row r="34" spans="1:6" ht="15.75">
      <c r="A34" s="26" t="s">
        <v>57</v>
      </c>
      <c r="B34" s="27" t="s">
        <v>58</v>
      </c>
      <c r="C34" s="8" t="s">
        <v>56</v>
      </c>
      <c r="D34" s="62">
        <v>7.25</v>
      </c>
      <c r="E34" s="29"/>
      <c r="F34" s="30">
        <f>E34*D34</f>
        <v>0</v>
      </c>
    </row>
    <row r="35" spans="1:6" ht="15.75">
      <c r="A35" s="26" t="s">
        <v>59</v>
      </c>
      <c r="B35" s="27" t="s">
        <v>60</v>
      </c>
      <c r="C35" s="8" t="s">
        <v>56</v>
      </c>
      <c r="D35" s="62">
        <v>4073.3429999999998</v>
      </c>
      <c r="E35" s="29"/>
      <c r="F35" s="30">
        <f>E35*D35</f>
        <v>0</v>
      </c>
    </row>
    <row r="36" spans="1:6" ht="47.25">
      <c r="A36" s="26" t="s">
        <v>61</v>
      </c>
      <c r="B36" s="27" t="s">
        <v>62</v>
      </c>
      <c r="C36" s="8" t="s">
        <v>56</v>
      </c>
      <c r="D36" s="62">
        <v>966.46</v>
      </c>
      <c r="E36" s="29"/>
      <c r="F36" s="30">
        <f>E36*D36</f>
        <v>0</v>
      </c>
    </row>
    <row r="37" spans="1:6" ht="15.75">
      <c r="A37" s="69"/>
      <c r="B37" s="22" t="s">
        <v>63</v>
      </c>
      <c r="C37" s="66"/>
      <c r="D37" s="67"/>
      <c r="E37" s="68"/>
      <c r="F37" s="32"/>
    </row>
    <row r="38" spans="1:6" ht="31.5">
      <c r="A38" s="26" t="s">
        <v>64</v>
      </c>
      <c r="B38" s="27" t="s">
        <v>65</v>
      </c>
      <c r="C38" s="8" t="s">
        <v>20</v>
      </c>
      <c r="D38" s="62">
        <v>5312.2518</v>
      </c>
      <c r="E38" s="29"/>
      <c r="F38" s="30">
        <f>E38*D38</f>
        <v>0</v>
      </c>
    </row>
    <row r="39" spans="1:6" ht="15.75">
      <c r="A39" s="69"/>
      <c r="B39" s="22" t="s">
        <v>66</v>
      </c>
      <c r="C39" s="66"/>
      <c r="D39" s="67"/>
      <c r="E39" s="68"/>
      <c r="F39" s="32"/>
    </row>
    <row r="40" spans="1:6" ht="15.75">
      <c r="A40" s="70" t="s">
        <v>67</v>
      </c>
      <c r="B40" s="27" t="s">
        <v>68</v>
      </c>
      <c r="C40" s="8" t="s">
        <v>56</v>
      </c>
      <c r="D40" s="62">
        <v>1100.817</v>
      </c>
      <c r="E40" s="29"/>
      <c r="F40" s="30">
        <f>E40*D40</f>
        <v>0</v>
      </c>
    </row>
    <row r="41" spans="1:6" ht="47.25">
      <c r="A41" s="26" t="s">
        <v>69</v>
      </c>
      <c r="B41" s="27" t="s">
        <v>70</v>
      </c>
      <c r="C41" s="8" t="s">
        <v>56</v>
      </c>
      <c r="D41" s="62">
        <v>2048.683</v>
      </c>
      <c r="E41" s="29"/>
      <c r="F41" s="30">
        <f>E41*D41</f>
        <v>0</v>
      </c>
    </row>
    <row r="42" spans="1:6" ht="47.25">
      <c r="A42" s="35" t="s">
        <v>71</v>
      </c>
      <c r="B42" s="27" t="s">
        <v>72</v>
      </c>
      <c r="C42" s="8" t="s">
        <v>56</v>
      </c>
      <c r="D42" s="62">
        <v>231.22800000000001</v>
      </c>
      <c r="E42" s="29"/>
      <c r="F42" s="30">
        <f>E42*D42</f>
        <v>0</v>
      </c>
    </row>
    <row r="43" spans="1:6" ht="15.75">
      <c r="A43" s="69"/>
      <c r="B43" s="22" t="s">
        <v>73</v>
      </c>
      <c r="C43" s="66"/>
      <c r="D43" s="71"/>
      <c r="E43" s="68"/>
      <c r="F43" s="32"/>
    </row>
    <row r="44" spans="1:6" ht="15.75">
      <c r="A44" s="26" t="s">
        <v>74</v>
      </c>
      <c r="B44" s="27" t="s">
        <v>75</v>
      </c>
      <c r="C44" s="8" t="s">
        <v>20</v>
      </c>
      <c r="D44" s="62">
        <v>11152.272999999999</v>
      </c>
      <c r="E44" s="29"/>
      <c r="F44" s="30">
        <f>E44*D44</f>
        <v>0</v>
      </c>
    </row>
    <row r="45" spans="1:6" ht="15.75">
      <c r="A45" s="26" t="s">
        <v>76</v>
      </c>
      <c r="B45" s="27" t="s">
        <v>77</v>
      </c>
      <c r="C45" s="8" t="s">
        <v>20</v>
      </c>
      <c r="D45" s="62">
        <f>D44</f>
        <v>11152.272999999999</v>
      </c>
      <c r="E45" s="29"/>
      <c r="F45" s="30">
        <f>E45*D45</f>
        <v>0</v>
      </c>
    </row>
    <row r="46" spans="1:6" ht="31.5">
      <c r="A46" s="26" t="s">
        <v>78</v>
      </c>
      <c r="B46" s="27" t="s">
        <v>79</v>
      </c>
      <c r="C46" s="8" t="s">
        <v>56</v>
      </c>
      <c r="D46" s="62">
        <v>16.5</v>
      </c>
      <c r="E46" s="29"/>
      <c r="F46" s="30">
        <f>E46*D46</f>
        <v>0</v>
      </c>
    </row>
    <row r="47" spans="1:6" ht="31.5">
      <c r="A47" s="69"/>
      <c r="B47" s="22" t="s">
        <v>80</v>
      </c>
      <c r="C47" s="66"/>
      <c r="D47" s="71"/>
      <c r="E47" s="68"/>
      <c r="F47" s="32"/>
    </row>
    <row r="48" spans="1:6" ht="47.25">
      <c r="A48" s="26" t="s">
        <v>81</v>
      </c>
      <c r="B48" s="27" t="s">
        <v>82</v>
      </c>
      <c r="C48" s="8" t="s">
        <v>83</v>
      </c>
      <c r="D48" s="62">
        <v>10921.03</v>
      </c>
      <c r="E48" s="29"/>
      <c r="F48" s="30">
        <f>E48*D48</f>
        <v>0</v>
      </c>
    </row>
    <row r="49" spans="1:6" ht="47.25">
      <c r="A49" s="26" t="s">
        <v>84</v>
      </c>
      <c r="B49" s="27" t="s">
        <v>85</v>
      </c>
      <c r="C49" s="8" t="s">
        <v>83</v>
      </c>
      <c r="D49" s="62">
        <v>9589.3950000000004</v>
      </c>
      <c r="E49" s="29"/>
      <c r="F49" s="30">
        <f>E49*D49</f>
        <v>0</v>
      </c>
    </row>
    <row r="50" spans="1:6" ht="47.25">
      <c r="A50" s="26" t="s">
        <v>86</v>
      </c>
      <c r="B50" s="81" t="s">
        <v>87</v>
      </c>
      <c r="C50" s="8" t="s">
        <v>83</v>
      </c>
      <c r="D50" s="82">
        <v>677.15</v>
      </c>
      <c r="E50" s="586"/>
      <c r="F50" s="30">
        <f t="shared" ref="F50:F51" si="2">E50*D50</f>
        <v>0</v>
      </c>
    </row>
    <row r="51" spans="1:6" ht="47.25">
      <c r="A51" s="26" t="s">
        <v>86</v>
      </c>
      <c r="B51" s="81" t="s">
        <v>88</v>
      </c>
      <c r="C51" s="8" t="s">
        <v>83</v>
      </c>
      <c r="D51" s="82">
        <v>50.23</v>
      </c>
      <c r="E51" s="586"/>
      <c r="F51" s="30">
        <f t="shared" si="2"/>
        <v>0</v>
      </c>
    </row>
    <row r="52" spans="1:6" ht="16.5" thickBot="1">
      <c r="A52" s="42"/>
      <c r="B52" s="43"/>
      <c r="C52" s="44"/>
      <c r="D52" s="45"/>
      <c r="E52" s="46"/>
      <c r="F52" s="47"/>
    </row>
    <row r="53" spans="1:6" ht="19.5" thickTop="1" thickBot="1">
      <c r="A53" s="48"/>
      <c r="B53" s="49" t="s">
        <v>50</v>
      </c>
      <c r="C53" s="50"/>
      <c r="D53" s="51"/>
      <c r="E53" s="72"/>
      <c r="F53" s="53">
        <f>SUM(F33:F51)</f>
        <v>0</v>
      </c>
    </row>
    <row r="54" spans="1:6" ht="20.25">
      <c r="A54" s="54" t="s">
        <v>89</v>
      </c>
      <c r="B54" s="55" t="s">
        <v>90</v>
      </c>
      <c r="C54" s="56"/>
      <c r="D54" s="57"/>
      <c r="E54" s="57"/>
      <c r="F54" s="59"/>
    </row>
    <row r="55" spans="1:6" ht="15.75">
      <c r="A55" s="73"/>
      <c r="B55" s="74"/>
      <c r="C55" s="75"/>
      <c r="D55" s="76"/>
      <c r="E55" s="41"/>
      <c r="F55" s="77"/>
    </row>
    <row r="56" spans="1:6" ht="15.75">
      <c r="A56" s="78"/>
      <c r="B56" s="22" t="s">
        <v>91</v>
      </c>
      <c r="C56" s="66"/>
      <c r="D56" s="67"/>
      <c r="E56" s="67"/>
      <c r="F56" s="79"/>
    </row>
    <row r="57" spans="1:6" ht="15.75">
      <c r="A57" s="78"/>
      <c r="B57" s="22" t="s">
        <v>92</v>
      </c>
      <c r="C57" s="66"/>
      <c r="D57" s="67"/>
      <c r="E57" s="67"/>
      <c r="F57" s="79"/>
    </row>
    <row r="58" spans="1:6" ht="47.25">
      <c r="A58" s="26" t="s">
        <v>93</v>
      </c>
      <c r="B58" s="27" t="s">
        <v>94</v>
      </c>
      <c r="C58" s="8" t="s">
        <v>56</v>
      </c>
      <c r="D58" s="62">
        <v>79.472999999999999</v>
      </c>
      <c r="E58" s="29"/>
      <c r="F58" s="30">
        <f>D58*E58</f>
        <v>0</v>
      </c>
    </row>
    <row r="59" spans="1:6" ht="47.25">
      <c r="A59" s="26" t="s">
        <v>95</v>
      </c>
      <c r="B59" s="27" t="s">
        <v>96</v>
      </c>
      <c r="C59" s="8" t="s">
        <v>56</v>
      </c>
      <c r="D59" s="62">
        <v>2558.0499</v>
      </c>
      <c r="E59" s="29"/>
      <c r="F59" s="30">
        <f>D59*E59</f>
        <v>0</v>
      </c>
    </row>
    <row r="60" spans="1:6" ht="15.75">
      <c r="A60" s="69"/>
      <c r="B60" s="22" t="s">
        <v>97</v>
      </c>
      <c r="C60" s="66"/>
      <c r="D60" s="67"/>
      <c r="E60" s="68"/>
      <c r="F60" s="32"/>
    </row>
    <row r="61" spans="1:6" ht="31.5">
      <c r="A61" s="26" t="s">
        <v>98</v>
      </c>
      <c r="B61" s="27" t="s">
        <v>99</v>
      </c>
      <c r="C61" s="8" t="s">
        <v>20</v>
      </c>
      <c r="D61" s="62">
        <v>466.60329999999999</v>
      </c>
      <c r="E61" s="29"/>
      <c r="F61" s="30">
        <f>D61*E61</f>
        <v>0</v>
      </c>
    </row>
    <row r="62" spans="1:6" ht="31.5">
      <c r="A62" s="26" t="s">
        <v>100</v>
      </c>
      <c r="B62" s="27" t="s">
        <v>101</v>
      </c>
      <c r="C62" s="8" t="s">
        <v>20</v>
      </c>
      <c r="D62" s="62">
        <v>5678.9951000000001</v>
      </c>
      <c r="E62" s="29"/>
      <c r="F62" s="30">
        <f>D62*E62</f>
        <v>0</v>
      </c>
    </row>
    <row r="63" spans="1:6" ht="15.75">
      <c r="A63" s="78"/>
      <c r="B63" s="22" t="s">
        <v>102</v>
      </c>
      <c r="C63" s="66"/>
      <c r="D63" s="67"/>
      <c r="E63" s="67"/>
      <c r="F63" s="79"/>
    </row>
    <row r="64" spans="1:6" ht="15.75">
      <c r="A64" s="69"/>
      <c r="B64" s="22" t="s">
        <v>103</v>
      </c>
      <c r="C64" s="66"/>
      <c r="D64" s="67"/>
      <c r="E64" s="68"/>
      <c r="F64" s="32"/>
    </row>
    <row r="65" spans="1:6" ht="15.75">
      <c r="A65" s="26" t="s">
        <v>104</v>
      </c>
      <c r="B65" s="27" t="s">
        <v>105</v>
      </c>
      <c r="C65" s="8" t="s">
        <v>20</v>
      </c>
      <c r="D65" s="62">
        <f>D18*0.3</f>
        <v>16.95</v>
      </c>
      <c r="E65" s="29"/>
      <c r="F65" s="30">
        <f>D65*E65</f>
        <v>0</v>
      </c>
    </row>
    <row r="66" spans="1:6" ht="31.5">
      <c r="A66" s="26" t="s">
        <v>106</v>
      </c>
      <c r="B66" s="27" t="s">
        <v>107</v>
      </c>
      <c r="C66" s="8" t="s">
        <v>20</v>
      </c>
      <c r="D66" s="62">
        <v>5972.58</v>
      </c>
      <c r="E66" s="29"/>
      <c r="F66" s="30">
        <f>D66*E66</f>
        <v>0</v>
      </c>
    </row>
    <row r="67" spans="1:6" ht="31.5">
      <c r="A67" s="26" t="s">
        <v>108</v>
      </c>
      <c r="B67" s="27" t="s">
        <v>109</v>
      </c>
      <c r="C67" s="8" t="s">
        <v>20</v>
      </c>
      <c r="D67" s="62">
        <v>475.93536599999999</v>
      </c>
      <c r="E67" s="29"/>
      <c r="F67" s="30">
        <f>D67*E67</f>
        <v>0</v>
      </c>
    </row>
    <row r="68" spans="1:6" ht="15.75">
      <c r="A68" s="78"/>
      <c r="B68" s="22" t="s">
        <v>110</v>
      </c>
      <c r="C68" s="66"/>
      <c r="D68" s="67"/>
      <c r="E68" s="67"/>
      <c r="F68" s="79"/>
    </row>
    <row r="69" spans="1:6" ht="15.75">
      <c r="A69" s="69"/>
      <c r="B69" s="22" t="s">
        <v>111</v>
      </c>
      <c r="C69" s="66"/>
      <c r="D69" s="67"/>
      <c r="E69" s="68"/>
      <c r="F69" s="32"/>
    </row>
    <row r="70" spans="1:6" ht="31.5">
      <c r="A70" s="26" t="s">
        <v>112</v>
      </c>
      <c r="B70" s="27" t="s">
        <v>113</v>
      </c>
      <c r="C70" s="8" t="s">
        <v>114</v>
      </c>
      <c r="D70" s="62">
        <f>474.9103-144</f>
        <v>330.91030000000001</v>
      </c>
      <c r="E70" s="29"/>
      <c r="F70" s="30">
        <f>D70*E70</f>
        <v>0</v>
      </c>
    </row>
    <row r="71" spans="1:6" ht="31.5">
      <c r="A71" s="26" t="s">
        <v>115</v>
      </c>
      <c r="B71" s="27" t="s">
        <v>116</v>
      </c>
      <c r="C71" s="8" t="s">
        <v>114</v>
      </c>
      <c r="D71" s="62">
        <v>132.16460000000001</v>
      </c>
      <c r="E71" s="29"/>
      <c r="F71" s="30">
        <f>D71*E71</f>
        <v>0</v>
      </c>
    </row>
    <row r="72" spans="1:6" ht="31.5">
      <c r="A72" s="26" t="s">
        <v>117</v>
      </c>
      <c r="B72" s="27" t="s">
        <v>118</v>
      </c>
      <c r="C72" s="8" t="s">
        <v>16</v>
      </c>
      <c r="D72" s="62">
        <v>288</v>
      </c>
      <c r="E72" s="29"/>
      <c r="F72" s="30">
        <f>D72*E72</f>
        <v>0</v>
      </c>
    </row>
    <row r="73" spans="1:6" ht="15.75">
      <c r="A73" s="69"/>
      <c r="B73" s="22" t="s">
        <v>119</v>
      </c>
      <c r="C73" s="66"/>
      <c r="D73" s="67"/>
      <c r="E73" s="68"/>
      <c r="F73" s="32"/>
    </row>
    <row r="74" spans="1:6" ht="31.5">
      <c r="A74" s="26" t="s">
        <v>120</v>
      </c>
      <c r="B74" s="27" t="s">
        <v>121</v>
      </c>
      <c r="C74" s="8" t="s">
        <v>114</v>
      </c>
      <c r="D74" s="62">
        <v>411.97320000000002</v>
      </c>
      <c r="E74" s="29"/>
      <c r="F74" s="30">
        <f>D74*E74</f>
        <v>0</v>
      </c>
    </row>
    <row r="75" spans="1:6" ht="15.75">
      <c r="A75" s="69"/>
      <c r="B75" s="22" t="s">
        <v>122</v>
      </c>
      <c r="C75" s="66"/>
      <c r="D75" s="67"/>
      <c r="E75" s="68"/>
      <c r="F75" s="32"/>
    </row>
    <row r="76" spans="1:6" ht="15.75">
      <c r="A76" s="26" t="s">
        <v>123</v>
      </c>
      <c r="B76" s="27" t="s">
        <v>124</v>
      </c>
      <c r="C76" s="8" t="s">
        <v>56</v>
      </c>
      <c r="D76" s="62">
        <v>2.9430000000000001</v>
      </c>
      <c r="E76" s="29"/>
      <c r="F76" s="30">
        <f>E76*D76</f>
        <v>0</v>
      </c>
    </row>
    <row r="77" spans="1:6" ht="15.75">
      <c r="A77" s="80" t="s">
        <v>125</v>
      </c>
      <c r="B77" s="81" t="s">
        <v>126</v>
      </c>
      <c r="C77" s="8" t="s">
        <v>56</v>
      </c>
      <c r="D77" s="82">
        <v>68.727999999999994</v>
      </c>
      <c r="E77" s="29"/>
      <c r="F77" s="30">
        <f>E77*D77</f>
        <v>0</v>
      </c>
    </row>
    <row r="78" spans="1:6" ht="16.5" thickBot="1">
      <c r="A78" s="83"/>
      <c r="B78" s="43"/>
      <c r="C78" s="44"/>
      <c r="D78" s="84"/>
      <c r="E78" s="85"/>
      <c r="F78" s="47"/>
    </row>
    <row r="79" spans="1:6" ht="19.5" thickTop="1" thickBot="1">
      <c r="A79" s="48"/>
      <c r="B79" s="49" t="s">
        <v>50</v>
      </c>
      <c r="C79" s="50"/>
      <c r="D79" s="51"/>
      <c r="E79" s="52"/>
      <c r="F79" s="53">
        <f>SUM(F58:F78)</f>
        <v>0</v>
      </c>
    </row>
    <row r="80" spans="1:6" ht="20.25">
      <c r="A80" s="54" t="s">
        <v>127</v>
      </c>
      <c r="B80" s="55" t="s">
        <v>128</v>
      </c>
      <c r="C80" s="56"/>
      <c r="D80" s="57"/>
      <c r="E80" s="86"/>
      <c r="F80" s="87"/>
    </row>
    <row r="81" spans="1:6" ht="15.75">
      <c r="A81" s="78"/>
      <c r="B81" s="22" t="s">
        <v>129</v>
      </c>
      <c r="C81" s="66"/>
      <c r="D81" s="71"/>
      <c r="E81" s="68"/>
      <c r="F81" s="32"/>
    </row>
    <row r="82" spans="1:6" ht="47.25">
      <c r="A82" s="26" t="s">
        <v>130</v>
      </c>
      <c r="B82" s="27" t="s">
        <v>131</v>
      </c>
      <c r="C82" s="8" t="s">
        <v>37</v>
      </c>
      <c r="D82" s="62">
        <v>506.73039999999997</v>
      </c>
      <c r="E82" s="29"/>
      <c r="F82" s="30">
        <f>E82*D82</f>
        <v>0</v>
      </c>
    </row>
    <row r="83" spans="1:6" ht="47.25">
      <c r="A83" s="26" t="s">
        <v>132</v>
      </c>
      <c r="B83" s="88" t="s">
        <v>133</v>
      </c>
      <c r="C83" s="8" t="s">
        <v>37</v>
      </c>
      <c r="D83" s="62">
        <v>88.733900000000006</v>
      </c>
      <c r="E83" s="29"/>
      <c r="F83" s="30">
        <f>E83*D83</f>
        <v>0</v>
      </c>
    </row>
    <row r="84" spans="1:6" ht="15.75">
      <c r="A84" s="78"/>
      <c r="B84" s="89" t="s">
        <v>134</v>
      </c>
      <c r="C84" s="66"/>
      <c r="D84" s="71"/>
      <c r="E84" s="68"/>
      <c r="F84" s="32"/>
    </row>
    <row r="85" spans="1:6" ht="47.25">
      <c r="A85" s="26" t="s">
        <v>135</v>
      </c>
      <c r="B85" s="88" t="s">
        <v>136</v>
      </c>
      <c r="C85" s="8" t="s">
        <v>37</v>
      </c>
      <c r="D85" s="62">
        <v>540.26760000000002</v>
      </c>
      <c r="E85" s="29"/>
      <c r="F85" s="30">
        <f>E85*D85</f>
        <v>0</v>
      </c>
    </row>
    <row r="86" spans="1:6" ht="31.5">
      <c r="A86" s="26" t="s">
        <v>137</v>
      </c>
      <c r="B86" s="90" t="s">
        <v>138</v>
      </c>
      <c r="C86" s="8" t="s">
        <v>37</v>
      </c>
      <c r="D86" s="62">
        <f>D85</f>
        <v>540.26760000000002</v>
      </c>
      <c r="E86" s="29"/>
      <c r="F86" s="30">
        <f>E86*D86</f>
        <v>0</v>
      </c>
    </row>
    <row r="87" spans="1:6" ht="15.75">
      <c r="A87" s="78"/>
      <c r="B87" s="89" t="s">
        <v>139</v>
      </c>
      <c r="C87" s="66"/>
      <c r="D87" s="71"/>
      <c r="E87" s="68"/>
      <c r="F87" s="32"/>
    </row>
    <row r="88" spans="1:6" ht="31.5">
      <c r="A88" s="26" t="s">
        <v>140</v>
      </c>
      <c r="B88" s="91" t="s">
        <v>141</v>
      </c>
      <c r="C88" s="8" t="s">
        <v>37</v>
      </c>
      <c r="D88" s="62">
        <v>457.79</v>
      </c>
      <c r="E88" s="29"/>
      <c r="F88" s="30">
        <f t="shared" ref="F88:F94" si="3">E88*D88</f>
        <v>0</v>
      </c>
    </row>
    <row r="89" spans="1:6" ht="31.5">
      <c r="A89" s="26" t="s">
        <v>142</v>
      </c>
      <c r="B89" s="91" t="s">
        <v>143</v>
      </c>
      <c r="C89" s="8" t="s">
        <v>37</v>
      </c>
      <c r="D89" s="62">
        <v>61</v>
      </c>
      <c r="E89" s="29"/>
      <c r="F89" s="30">
        <f t="shared" si="3"/>
        <v>0</v>
      </c>
    </row>
    <row r="90" spans="1:6" ht="31.5">
      <c r="A90" s="26" t="s">
        <v>144</v>
      </c>
      <c r="B90" s="91" t="s">
        <v>145</v>
      </c>
      <c r="C90" s="8" t="s">
        <v>37</v>
      </c>
      <c r="D90" s="62">
        <v>23.2</v>
      </c>
      <c r="E90" s="29"/>
      <c r="F90" s="30">
        <f t="shared" si="3"/>
        <v>0</v>
      </c>
    </row>
    <row r="91" spans="1:6" ht="47.25">
      <c r="A91" s="26" t="s">
        <v>146</v>
      </c>
      <c r="B91" s="91" t="s">
        <v>147</v>
      </c>
      <c r="C91" s="8" t="s">
        <v>37</v>
      </c>
      <c r="D91" s="62">
        <v>30</v>
      </c>
      <c r="E91" s="29"/>
      <c r="F91" s="30">
        <f t="shared" si="3"/>
        <v>0</v>
      </c>
    </row>
    <row r="92" spans="1:6" ht="31.5">
      <c r="A92" s="26" t="s">
        <v>148</v>
      </c>
      <c r="B92" s="88" t="s">
        <v>149</v>
      </c>
      <c r="C92" s="8" t="s">
        <v>37</v>
      </c>
      <c r="D92" s="62">
        <v>487.79</v>
      </c>
      <c r="E92" s="29"/>
      <c r="F92" s="30">
        <f t="shared" si="3"/>
        <v>0</v>
      </c>
    </row>
    <row r="93" spans="1:6" ht="15.75">
      <c r="A93" s="26" t="s">
        <v>150</v>
      </c>
      <c r="B93" s="88" t="s">
        <v>151</v>
      </c>
      <c r="C93" s="8" t="s">
        <v>37</v>
      </c>
      <c r="D93" s="62">
        <v>487.79</v>
      </c>
      <c r="E93" s="29"/>
      <c r="F93" s="30">
        <f t="shared" si="3"/>
        <v>0</v>
      </c>
    </row>
    <row r="94" spans="1:6" ht="15.75">
      <c r="A94" s="26" t="s">
        <v>152</v>
      </c>
      <c r="B94" s="88" t="s">
        <v>153</v>
      </c>
      <c r="C94" s="8" t="s">
        <v>37</v>
      </c>
      <c r="D94" s="62">
        <v>487.79</v>
      </c>
      <c r="E94" s="29"/>
      <c r="F94" s="30">
        <f t="shared" si="3"/>
        <v>0</v>
      </c>
    </row>
    <row r="95" spans="1:6" ht="15.75">
      <c r="A95" s="78"/>
      <c r="B95" s="89" t="s">
        <v>154</v>
      </c>
      <c r="C95" s="66"/>
      <c r="D95" s="71"/>
      <c r="E95" s="68"/>
      <c r="F95" s="32"/>
    </row>
    <row r="96" spans="1:6" ht="31.5">
      <c r="A96" s="35" t="s">
        <v>155</v>
      </c>
      <c r="B96" s="88" t="s">
        <v>156</v>
      </c>
      <c r="C96" s="8" t="s">
        <v>16</v>
      </c>
      <c r="D96" s="62">
        <v>24</v>
      </c>
      <c r="E96" s="29"/>
      <c r="F96" s="30">
        <f t="shared" ref="F96:F99" si="4">E96*D96</f>
        <v>0</v>
      </c>
    </row>
    <row r="97" spans="1:6" ht="31.5">
      <c r="A97" s="70" t="s">
        <v>157</v>
      </c>
      <c r="B97" s="27" t="s">
        <v>158</v>
      </c>
      <c r="C97" s="8" t="s">
        <v>16</v>
      </c>
      <c r="D97" s="62">
        <v>24</v>
      </c>
      <c r="E97" s="29"/>
      <c r="F97" s="30">
        <f t="shared" si="4"/>
        <v>0</v>
      </c>
    </row>
    <row r="98" spans="1:6" ht="15.75">
      <c r="A98" s="70" t="s">
        <v>159</v>
      </c>
      <c r="B98" s="27" t="s">
        <v>160</v>
      </c>
      <c r="C98" s="8" t="s">
        <v>16</v>
      </c>
      <c r="D98" s="62">
        <v>48</v>
      </c>
      <c r="E98" s="29"/>
      <c r="F98" s="30">
        <f t="shared" si="4"/>
        <v>0</v>
      </c>
    </row>
    <row r="99" spans="1:6" ht="31.5">
      <c r="A99" s="70" t="s">
        <v>161</v>
      </c>
      <c r="B99" s="27" t="s">
        <v>162</v>
      </c>
      <c r="C99" s="8" t="s">
        <v>16</v>
      </c>
      <c r="D99" s="62">
        <v>14</v>
      </c>
      <c r="E99" s="29"/>
      <c r="F99" s="30">
        <f t="shared" si="4"/>
        <v>0</v>
      </c>
    </row>
    <row r="100" spans="1:6" ht="31.5">
      <c r="A100" s="70" t="s">
        <v>161</v>
      </c>
      <c r="B100" s="27" t="s">
        <v>163</v>
      </c>
      <c r="C100" s="8" t="s">
        <v>16</v>
      </c>
      <c r="D100" s="62">
        <v>7</v>
      </c>
      <c r="E100" s="29"/>
      <c r="F100" s="30">
        <f>E100*D100</f>
        <v>0</v>
      </c>
    </row>
    <row r="101" spans="1:6" ht="31.5">
      <c r="A101" s="70" t="s">
        <v>164</v>
      </c>
      <c r="B101" s="27" t="s">
        <v>165</v>
      </c>
      <c r="C101" s="8" t="s">
        <v>16</v>
      </c>
      <c r="D101" s="62">
        <v>23</v>
      </c>
      <c r="E101" s="29"/>
      <c r="F101" s="30">
        <f>E101*D101</f>
        <v>0</v>
      </c>
    </row>
    <row r="102" spans="1:6" ht="15.75">
      <c r="A102" s="78"/>
      <c r="B102" s="22" t="s">
        <v>166</v>
      </c>
      <c r="C102" s="66"/>
      <c r="D102" s="71"/>
      <c r="E102" s="68"/>
      <c r="F102" s="32"/>
    </row>
    <row r="103" spans="1:6" ht="31.5">
      <c r="A103" s="70" t="s">
        <v>167</v>
      </c>
      <c r="B103" s="27" t="s">
        <v>168</v>
      </c>
      <c r="C103" s="8" t="s">
        <v>37</v>
      </c>
      <c r="D103" s="62">
        <v>50.2</v>
      </c>
      <c r="E103" s="29"/>
      <c r="F103" s="30">
        <f>E103*D103</f>
        <v>0</v>
      </c>
    </row>
    <row r="104" spans="1:6" ht="31.5">
      <c r="A104" s="70" t="s">
        <v>169</v>
      </c>
      <c r="B104" s="27" t="s">
        <v>170</v>
      </c>
      <c r="C104" s="8" t="s">
        <v>16</v>
      </c>
      <c r="D104" s="62">
        <v>6</v>
      </c>
      <c r="E104" s="29"/>
      <c r="F104" s="30">
        <f>E104*D104</f>
        <v>0</v>
      </c>
    </row>
    <row r="105" spans="1:6" ht="16.5" thickBot="1">
      <c r="A105" s="92"/>
      <c r="B105" s="93"/>
      <c r="C105" s="94"/>
      <c r="D105" s="95"/>
      <c r="E105" s="96"/>
      <c r="F105" s="97"/>
    </row>
    <row r="106" spans="1:6" ht="19.5" thickTop="1" thickBot="1">
      <c r="A106" s="98"/>
      <c r="B106" s="99" t="s">
        <v>50</v>
      </c>
      <c r="C106" s="100"/>
      <c r="D106" s="101"/>
      <c r="E106" s="102"/>
      <c r="F106" s="53">
        <f>SUM(F82:F104)</f>
        <v>0</v>
      </c>
    </row>
    <row r="107" spans="1:6" ht="21" thickBot="1">
      <c r="A107" s="103" t="s">
        <v>171</v>
      </c>
      <c r="B107" s="104" t="s">
        <v>172</v>
      </c>
      <c r="C107" s="105"/>
      <c r="D107" s="106"/>
      <c r="E107" s="107"/>
      <c r="F107" s="108"/>
    </row>
    <row r="108" spans="1:6" ht="16.5" thickBot="1">
      <c r="A108" s="92"/>
      <c r="B108" s="93"/>
      <c r="C108" s="94"/>
      <c r="D108" s="95"/>
      <c r="E108" s="96"/>
      <c r="F108" s="97"/>
    </row>
    <row r="109" spans="1:6" ht="19.5" thickTop="1" thickBot="1">
      <c r="A109" s="98"/>
      <c r="B109" s="99" t="s">
        <v>50</v>
      </c>
      <c r="C109" s="100"/>
      <c r="D109" s="101"/>
      <c r="E109" s="102"/>
      <c r="F109" s="53">
        <v>0</v>
      </c>
    </row>
    <row r="110" spans="1:6" ht="21" thickBot="1">
      <c r="A110" s="103" t="s">
        <v>173</v>
      </c>
      <c r="B110" s="104" t="s">
        <v>174</v>
      </c>
      <c r="C110" s="105"/>
      <c r="D110" s="106"/>
      <c r="E110" s="107"/>
      <c r="F110" s="108"/>
    </row>
    <row r="111" spans="1:6" ht="15.75">
      <c r="A111" s="78"/>
      <c r="B111" s="22" t="s">
        <v>175</v>
      </c>
      <c r="C111" s="66"/>
      <c r="D111" s="71"/>
      <c r="E111" s="68"/>
      <c r="F111" s="32"/>
    </row>
    <row r="112" spans="1:6" ht="31.5">
      <c r="A112" s="26" t="s">
        <v>176</v>
      </c>
      <c r="B112" s="27" t="s">
        <v>177</v>
      </c>
      <c r="C112" s="8" t="s">
        <v>16</v>
      </c>
      <c r="D112" s="62">
        <v>21</v>
      </c>
      <c r="E112" s="29"/>
      <c r="F112" s="30">
        <f t="shared" ref="F112:F126" si="5">D112*E112</f>
        <v>0</v>
      </c>
    </row>
    <row r="113" spans="1:6" ht="31.5">
      <c r="A113" s="70" t="s">
        <v>178</v>
      </c>
      <c r="B113" s="27" t="s">
        <v>179</v>
      </c>
      <c r="C113" s="8" t="s">
        <v>16</v>
      </c>
      <c r="D113" s="62">
        <v>1</v>
      </c>
      <c r="E113" s="29"/>
      <c r="F113" s="30">
        <f t="shared" si="5"/>
        <v>0</v>
      </c>
    </row>
    <row r="114" spans="1:6" ht="31.5">
      <c r="A114" s="70" t="s">
        <v>178</v>
      </c>
      <c r="B114" s="27" t="s">
        <v>180</v>
      </c>
      <c r="C114" s="8" t="s">
        <v>16</v>
      </c>
      <c r="D114" s="62">
        <v>2</v>
      </c>
      <c r="E114" s="29"/>
      <c r="F114" s="30">
        <f t="shared" si="5"/>
        <v>0</v>
      </c>
    </row>
    <row r="115" spans="1:6" ht="31.5">
      <c r="A115" s="70" t="s">
        <v>181</v>
      </c>
      <c r="B115" s="27" t="s">
        <v>182</v>
      </c>
      <c r="C115" s="8" t="s">
        <v>16</v>
      </c>
      <c r="D115" s="62">
        <v>1</v>
      </c>
      <c r="E115" s="29"/>
      <c r="F115" s="30">
        <f t="shared" si="5"/>
        <v>0</v>
      </c>
    </row>
    <row r="116" spans="1:6" ht="31.5">
      <c r="A116" s="70" t="s">
        <v>183</v>
      </c>
      <c r="B116" s="27" t="s">
        <v>184</v>
      </c>
      <c r="C116" s="8" t="s">
        <v>16</v>
      </c>
      <c r="D116" s="62">
        <v>1</v>
      </c>
      <c r="E116" s="29"/>
      <c r="F116" s="30">
        <f t="shared" si="5"/>
        <v>0</v>
      </c>
    </row>
    <row r="117" spans="1:6" ht="31.5">
      <c r="A117" s="70" t="s">
        <v>183</v>
      </c>
      <c r="B117" s="27" t="s">
        <v>185</v>
      </c>
      <c r="C117" s="8" t="s">
        <v>16</v>
      </c>
      <c r="D117" s="62">
        <v>2</v>
      </c>
      <c r="E117" s="29"/>
      <c r="F117" s="30">
        <f t="shared" si="5"/>
        <v>0</v>
      </c>
    </row>
    <row r="118" spans="1:6" ht="31.5">
      <c r="A118" s="70" t="s">
        <v>183</v>
      </c>
      <c r="B118" s="27" t="s">
        <v>186</v>
      </c>
      <c r="C118" s="8" t="s">
        <v>16</v>
      </c>
      <c r="D118" s="62">
        <v>10</v>
      </c>
      <c r="E118" s="29"/>
      <c r="F118" s="30">
        <f t="shared" si="5"/>
        <v>0</v>
      </c>
    </row>
    <row r="119" spans="1:6" ht="31.5">
      <c r="A119" s="70" t="s">
        <v>183</v>
      </c>
      <c r="B119" s="27" t="s">
        <v>187</v>
      </c>
      <c r="C119" s="8" t="s">
        <v>16</v>
      </c>
      <c r="D119" s="62">
        <v>1</v>
      </c>
      <c r="E119" s="29"/>
      <c r="F119" s="30">
        <f t="shared" si="5"/>
        <v>0</v>
      </c>
    </row>
    <row r="120" spans="1:6" ht="31.5">
      <c r="A120" s="70" t="s">
        <v>188</v>
      </c>
      <c r="B120" s="27" t="s">
        <v>189</v>
      </c>
      <c r="C120" s="8" t="s">
        <v>16</v>
      </c>
      <c r="D120" s="62">
        <v>3</v>
      </c>
      <c r="E120" s="29"/>
      <c r="F120" s="30">
        <f t="shared" si="5"/>
        <v>0</v>
      </c>
    </row>
    <row r="121" spans="1:6" ht="47.25">
      <c r="A121" s="35" t="s">
        <v>190</v>
      </c>
      <c r="B121" s="27" t="s">
        <v>191</v>
      </c>
      <c r="C121" s="8" t="s">
        <v>16</v>
      </c>
      <c r="D121" s="62">
        <v>4</v>
      </c>
      <c r="E121" s="29"/>
      <c r="F121" s="30">
        <f t="shared" si="5"/>
        <v>0</v>
      </c>
    </row>
    <row r="122" spans="1:6" ht="47.25">
      <c r="A122" s="35" t="s">
        <v>190</v>
      </c>
      <c r="B122" s="27" t="s">
        <v>192</v>
      </c>
      <c r="C122" s="8" t="s">
        <v>16</v>
      </c>
      <c r="D122" s="62">
        <v>9</v>
      </c>
      <c r="E122" s="29"/>
      <c r="F122" s="30">
        <f t="shared" si="5"/>
        <v>0</v>
      </c>
    </row>
    <row r="123" spans="1:6" ht="47.25">
      <c r="A123" s="35" t="s">
        <v>193</v>
      </c>
      <c r="B123" s="27" t="s">
        <v>194</v>
      </c>
      <c r="C123" s="8" t="s">
        <v>16</v>
      </c>
      <c r="D123" s="62">
        <v>1</v>
      </c>
      <c r="E123" s="29"/>
      <c r="F123" s="30">
        <f t="shared" si="5"/>
        <v>0</v>
      </c>
    </row>
    <row r="124" spans="1:6" ht="47.25">
      <c r="A124" s="35" t="s">
        <v>195</v>
      </c>
      <c r="B124" s="27" t="s">
        <v>196</v>
      </c>
      <c r="C124" s="8" t="s">
        <v>16</v>
      </c>
      <c r="D124" s="62">
        <v>2</v>
      </c>
      <c r="E124" s="29"/>
      <c r="F124" s="30">
        <f t="shared" si="5"/>
        <v>0</v>
      </c>
    </row>
    <row r="125" spans="1:6" ht="47.25">
      <c r="A125" s="35" t="s">
        <v>197</v>
      </c>
      <c r="B125" s="27" t="s">
        <v>198</v>
      </c>
      <c r="C125" s="8" t="s">
        <v>16</v>
      </c>
      <c r="D125" s="62">
        <v>2</v>
      </c>
      <c r="E125" s="29"/>
      <c r="F125" s="30">
        <f t="shared" si="5"/>
        <v>0</v>
      </c>
    </row>
    <row r="126" spans="1:6" ht="47.25">
      <c r="A126" s="35" t="s">
        <v>197</v>
      </c>
      <c r="B126" s="27" t="s">
        <v>199</v>
      </c>
      <c r="C126" s="8" t="s">
        <v>16</v>
      </c>
      <c r="D126" s="62">
        <v>6</v>
      </c>
      <c r="E126" s="29"/>
      <c r="F126" s="30">
        <f t="shared" si="5"/>
        <v>0</v>
      </c>
    </row>
    <row r="127" spans="1:6" ht="15.75">
      <c r="A127" s="69"/>
      <c r="B127" s="22" t="s">
        <v>200</v>
      </c>
      <c r="C127" s="66"/>
      <c r="D127" s="109"/>
      <c r="E127" s="68"/>
      <c r="F127" s="32"/>
    </row>
    <row r="128" spans="1:6" ht="47.25">
      <c r="A128" s="26" t="s">
        <v>201</v>
      </c>
      <c r="B128" s="27" t="s">
        <v>202</v>
      </c>
      <c r="C128" s="8" t="s">
        <v>37</v>
      </c>
      <c r="D128" s="62">
        <v>52.766800000000003</v>
      </c>
      <c r="E128" s="29"/>
      <c r="F128" s="30">
        <f t="shared" ref="F128:F134" si="6">D128*E128</f>
        <v>0</v>
      </c>
    </row>
    <row r="129" spans="1:6" ht="47.25">
      <c r="A129" s="26" t="s">
        <v>203</v>
      </c>
      <c r="B129" s="27" t="s">
        <v>204</v>
      </c>
      <c r="C129" s="8" t="s">
        <v>37</v>
      </c>
      <c r="D129" s="62">
        <v>2122.0990000000002</v>
      </c>
      <c r="E129" s="29"/>
      <c r="F129" s="30">
        <f>D129*E129</f>
        <v>0</v>
      </c>
    </row>
    <row r="130" spans="1:6" ht="47.25">
      <c r="A130" s="35" t="s">
        <v>205</v>
      </c>
      <c r="B130" s="27" t="s">
        <v>206</v>
      </c>
      <c r="C130" s="8" t="s">
        <v>37</v>
      </c>
      <c r="D130" s="62">
        <v>127.6384</v>
      </c>
      <c r="E130" s="29"/>
      <c r="F130" s="30">
        <f t="shared" ref="F130" si="7">D130*E130</f>
        <v>0</v>
      </c>
    </row>
    <row r="131" spans="1:6" ht="63">
      <c r="A131" s="26" t="s">
        <v>207</v>
      </c>
      <c r="B131" s="27" t="s">
        <v>208</v>
      </c>
      <c r="C131" s="8" t="s">
        <v>20</v>
      </c>
      <c r="D131" s="62">
        <v>3.8041499999999999</v>
      </c>
      <c r="E131" s="29"/>
      <c r="F131" s="30">
        <f t="shared" si="6"/>
        <v>0</v>
      </c>
    </row>
    <row r="132" spans="1:6" ht="31.5">
      <c r="A132" s="26" t="s">
        <v>209</v>
      </c>
      <c r="B132" s="27" t="s">
        <v>210</v>
      </c>
      <c r="C132" s="8" t="s">
        <v>20</v>
      </c>
      <c r="D132" s="62">
        <v>19.239999999999998</v>
      </c>
      <c r="E132" s="29"/>
      <c r="F132" s="30">
        <f>D132*E132</f>
        <v>0</v>
      </c>
    </row>
    <row r="133" spans="1:6" ht="31.5">
      <c r="A133" s="26" t="s">
        <v>211</v>
      </c>
      <c r="B133" s="27" t="s">
        <v>212</v>
      </c>
      <c r="C133" s="8" t="s">
        <v>20</v>
      </c>
      <c r="D133" s="62">
        <f>89.067+29.33667+16.2920916+5.75</f>
        <v>140.4457616</v>
      </c>
      <c r="E133" s="29"/>
      <c r="F133" s="30">
        <f t="shared" si="6"/>
        <v>0</v>
      </c>
    </row>
    <row r="134" spans="1:6" ht="31.5">
      <c r="A134" s="26" t="s">
        <v>213</v>
      </c>
      <c r="B134" s="27" t="s">
        <v>214</v>
      </c>
      <c r="C134" s="8" t="s">
        <v>37</v>
      </c>
      <c r="D134" s="62">
        <v>42.665300000000002</v>
      </c>
      <c r="E134" s="29"/>
      <c r="F134" s="30">
        <f t="shared" si="6"/>
        <v>0</v>
      </c>
    </row>
    <row r="135" spans="1:6" ht="31.5">
      <c r="A135" s="26" t="s">
        <v>213</v>
      </c>
      <c r="B135" s="27" t="s">
        <v>215</v>
      </c>
      <c r="C135" s="8" t="s">
        <v>37</v>
      </c>
      <c r="D135" s="62">
        <v>2108.8732</v>
      </c>
      <c r="E135" s="29"/>
      <c r="F135" s="30">
        <f>D135*E135</f>
        <v>0</v>
      </c>
    </row>
    <row r="136" spans="1:6" ht="31.5">
      <c r="A136" s="35" t="s">
        <v>216</v>
      </c>
      <c r="B136" s="27" t="s">
        <v>217</v>
      </c>
      <c r="C136" s="8" t="s">
        <v>20</v>
      </c>
      <c r="D136" s="62">
        <v>5.75</v>
      </c>
      <c r="E136" s="29"/>
      <c r="F136" s="30">
        <f>D136*E136</f>
        <v>0</v>
      </c>
    </row>
    <row r="137" spans="1:6" ht="15.75">
      <c r="A137" s="69"/>
      <c r="B137" s="22" t="s">
        <v>218</v>
      </c>
      <c r="C137" s="66"/>
      <c r="D137" s="67"/>
      <c r="E137" s="68"/>
      <c r="F137" s="32"/>
    </row>
    <row r="138" spans="1:6" ht="31.5">
      <c r="A138" s="26" t="s">
        <v>219</v>
      </c>
      <c r="B138" s="27" t="s">
        <v>220</v>
      </c>
      <c r="C138" s="8" t="s">
        <v>16</v>
      </c>
      <c r="D138" s="62">
        <v>55</v>
      </c>
      <c r="E138" s="29"/>
      <c r="F138" s="30">
        <f>E138*D138</f>
        <v>0</v>
      </c>
    </row>
    <row r="139" spans="1:6" ht="15.75">
      <c r="A139" s="26" t="s">
        <v>221</v>
      </c>
      <c r="B139" s="27" t="s">
        <v>222</v>
      </c>
      <c r="C139" s="8" t="s">
        <v>16</v>
      </c>
      <c r="D139" s="62">
        <v>1</v>
      </c>
      <c r="E139" s="29"/>
      <c r="F139" s="30">
        <f>E139*D139</f>
        <v>0</v>
      </c>
    </row>
    <row r="140" spans="1:6" ht="16.5" thickBot="1">
      <c r="A140" s="42"/>
      <c r="B140" s="43"/>
      <c r="C140" s="44"/>
      <c r="D140" s="45"/>
      <c r="E140" s="46"/>
      <c r="F140" s="47"/>
    </row>
    <row r="141" spans="1:6" ht="19.5" thickTop="1" thickBot="1">
      <c r="A141" s="110"/>
      <c r="B141" s="49" t="s">
        <v>50</v>
      </c>
      <c r="C141" s="50"/>
      <c r="D141" s="111"/>
      <c r="E141" s="52"/>
      <c r="F141" s="53">
        <f>SUM(F112:F139)</f>
        <v>0</v>
      </c>
    </row>
    <row r="142" spans="1:6" ht="20.25">
      <c r="A142" s="54" t="s">
        <v>223</v>
      </c>
      <c r="B142" s="55" t="s">
        <v>224</v>
      </c>
      <c r="C142" s="56"/>
      <c r="D142" s="112"/>
      <c r="E142" s="86"/>
      <c r="F142" s="87"/>
    </row>
    <row r="143" spans="1:6" ht="15.75">
      <c r="A143" s="69"/>
      <c r="B143" s="22" t="s">
        <v>225</v>
      </c>
      <c r="C143" s="66"/>
      <c r="D143" s="109"/>
      <c r="E143" s="68"/>
      <c r="F143" s="32"/>
    </row>
    <row r="144" spans="1:6" ht="15.75">
      <c r="A144" s="26" t="s">
        <v>226</v>
      </c>
      <c r="B144" s="61" t="s">
        <v>227</v>
      </c>
      <c r="C144" s="8" t="s">
        <v>228</v>
      </c>
      <c r="D144" s="62">
        <v>30</v>
      </c>
      <c r="E144" s="29"/>
      <c r="F144" s="30">
        <f>E144*D144</f>
        <v>0</v>
      </c>
    </row>
    <row r="145" spans="1:6" ht="15.75">
      <c r="A145" s="26" t="s">
        <v>229</v>
      </c>
      <c r="B145" s="61" t="s">
        <v>230</v>
      </c>
      <c r="C145" s="8" t="s">
        <v>228</v>
      </c>
      <c r="D145" s="62">
        <v>15</v>
      </c>
      <c r="E145" s="29"/>
      <c r="F145" s="30">
        <f>E145*D145</f>
        <v>0</v>
      </c>
    </row>
    <row r="146" spans="1:6" ht="15.75">
      <c r="A146" s="26" t="s">
        <v>231</v>
      </c>
      <c r="B146" s="61" t="s">
        <v>232</v>
      </c>
      <c r="C146" s="8" t="s">
        <v>16</v>
      </c>
      <c r="D146" s="62">
        <v>1</v>
      </c>
      <c r="E146" s="29"/>
      <c r="F146" s="30">
        <f>E146*D146</f>
        <v>0</v>
      </c>
    </row>
    <row r="147" spans="1:6" ht="15.75">
      <c r="A147" s="80" t="s">
        <v>233</v>
      </c>
      <c r="B147" s="585" t="s">
        <v>234</v>
      </c>
      <c r="C147" s="39" t="s">
        <v>16</v>
      </c>
      <c r="D147" s="82">
        <v>1</v>
      </c>
      <c r="E147" s="586"/>
      <c r="F147" s="30">
        <f>E147*D147</f>
        <v>0</v>
      </c>
    </row>
    <row r="148" spans="1:6" ht="15.75">
      <c r="A148" s="80" t="s">
        <v>235</v>
      </c>
      <c r="B148" s="585" t="s">
        <v>236</v>
      </c>
      <c r="C148" s="39" t="s">
        <v>16</v>
      </c>
      <c r="D148" s="82">
        <v>1</v>
      </c>
      <c r="E148" s="586"/>
      <c r="F148" s="587">
        <f>E148*D148</f>
        <v>0</v>
      </c>
    </row>
    <row r="149" spans="1:6" ht="16.5" thickBot="1">
      <c r="A149" s="113"/>
      <c r="B149" s="114"/>
      <c r="C149" s="44"/>
      <c r="D149" s="84"/>
      <c r="E149" s="85"/>
      <c r="F149" s="115"/>
    </row>
    <row r="150" spans="1:6" ht="19.5" thickTop="1" thickBot="1">
      <c r="A150" s="116"/>
      <c r="B150" s="49" t="s">
        <v>50</v>
      </c>
      <c r="C150" s="50"/>
      <c r="D150" s="51"/>
      <c r="E150" s="52"/>
      <c r="F150" s="53">
        <f>SUM(F143:F149)</f>
        <v>0</v>
      </c>
    </row>
    <row r="151" spans="1:6" ht="15.75">
      <c r="A151" s="117"/>
      <c r="B151" s="117"/>
      <c r="C151" s="118"/>
      <c r="D151" s="119"/>
      <c r="E151" s="120"/>
      <c r="F151" s="117"/>
    </row>
  </sheetData>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A174F-3A55-4137-84FF-B74098B66CC4}">
  <sheetPr codeName="List4"/>
  <dimension ref="A5:J50"/>
  <sheetViews>
    <sheetView view="pageBreakPreview" topLeftCell="A12" zoomScaleNormal="100" zoomScaleSheetLayoutView="100" workbookViewId="0">
      <selection activeCell="P24" sqref="P24"/>
    </sheetView>
  </sheetViews>
  <sheetFormatPr defaultRowHeight="15"/>
  <cols>
    <col min="1" max="1" width="4.28515625" customWidth="1"/>
    <col min="2" max="2" width="10" customWidth="1"/>
    <col min="3" max="3" width="13" customWidth="1"/>
    <col min="4" max="5" width="10" customWidth="1"/>
    <col min="6" max="6" width="11.140625" customWidth="1"/>
    <col min="7" max="7" width="3.85546875" customWidth="1"/>
    <col min="8" max="8" width="17.5703125" customWidth="1"/>
    <col min="9" max="9" width="21.5703125" customWidth="1"/>
    <col min="10" max="10" width="7.140625" customWidth="1"/>
  </cols>
  <sheetData>
    <row r="5" spans="1:10" ht="15.75">
      <c r="A5" s="121"/>
      <c r="B5" s="122"/>
      <c r="C5" s="123"/>
      <c r="D5" s="124"/>
      <c r="E5" s="125"/>
      <c r="F5" s="121"/>
      <c r="G5" s="126"/>
      <c r="H5" s="127"/>
      <c r="I5" s="128"/>
      <c r="J5" s="128"/>
    </row>
    <row r="6" spans="1:10" ht="15.75">
      <c r="A6" s="121"/>
      <c r="B6" s="122"/>
      <c r="C6" s="123"/>
      <c r="D6" s="125"/>
      <c r="E6" s="125"/>
      <c r="F6" s="121"/>
      <c r="G6" s="126"/>
      <c r="H6" s="127"/>
      <c r="I6" s="128"/>
      <c r="J6" s="128"/>
    </row>
    <row r="7" spans="1:10" ht="15.75">
      <c r="A7" s="121"/>
      <c r="B7" s="129"/>
      <c r="C7" s="123"/>
      <c r="D7" s="124"/>
      <c r="E7" s="125"/>
      <c r="F7" s="121"/>
      <c r="G7" s="126"/>
      <c r="H7" s="127"/>
      <c r="I7" s="128"/>
      <c r="J7" s="128"/>
    </row>
    <row r="8" spans="1:10" ht="15.75">
      <c r="A8" s="121"/>
      <c r="B8" s="122"/>
      <c r="C8" s="123"/>
      <c r="D8" s="124"/>
      <c r="E8" s="125"/>
      <c r="F8" s="121"/>
      <c r="G8" s="126"/>
      <c r="H8" s="127"/>
      <c r="I8" s="128"/>
      <c r="J8" s="128"/>
    </row>
    <row r="9" spans="1:10" ht="18">
      <c r="A9" s="130"/>
      <c r="B9" s="131" t="s">
        <v>237</v>
      </c>
      <c r="C9" s="132"/>
      <c r="D9" s="132"/>
      <c r="E9" s="125"/>
      <c r="F9" s="121"/>
      <c r="G9" s="133"/>
      <c r="H9" s="127"/>
      <c r="I9" s="128"/>
      <c r="J9" s="128"/>
    </row>
    <row r="10" spans="1:10" ht="18">
      <c r="A10" s="130"/>
      <c r="B10" s="134"/>
      <c r="C10" s="132"/>
      <c r="D10" s="125"/>
      <c r="E10" s="132"/>
      <c r="F10" s="135"/>
      <c r="G10" s="133"/>
      <c r="H10" s="127"/>
      <c r="I10" s="128"/>
      <c r="J10" s="128"/>
    </row>
    <row r="11" spans="1:10" ht="18">
      <c r="A11" s="136"/>
      <c r="B11" s="137"/>
      <c r="C11" s="132"/>
      <c r="D11" s="133"/>
      <c r="E11" s="138"/>
      <c r="F11" s="135"/>
      <c r="G11" s="133"/>
      <c r="H11" s="127"/>
      <c r="I11" s="128"/>
      <c r="J11" s="128"/>
    </row>
    <row r="12" spans="1:10" ht="18">
      <c r="A12" s="136"/>
      <c r="B12" s="556" t="s">
        <v>238</v>
      </c>
      <c r="C12" s="570"/>
      <c r="D12" s="571"/>
      <c r="E12" s="572"/>
      <c r="F12" s="573"/>
      <c r="G12" s="571"/>
      <c r="H12" s="553"/>
      <c r="I12" s="574"/>
      <c r="J12" s="128"/>
    </row>
    <row r="13" spans="1:10" ht="23.25">
      <c r="A13" s="136"/>
      <c r="B13" s="556" t="s">
        <v>270</v>
      </c>
      <c r="C13" s="575"/>
      <c r="D13" s="576"/>
      <c r="E13" s="576"/>
      <c r="F13" s="576"/>
      <c r="G13" s="577"/>
      <c r="H13" s="578"/>
      <c r="I13" s="579"/>
      <c r="J13" s="144"/>
    </row>
    <row r="14" spans="1:10" ht="23.25">
      <c r="A14" s="137"/>
      <c r="B14" s="137"/>
      <c r="C14" s="145"/>
      <c r="D14" s="146"/>
      <c r="E14" s="146"/>
      <c r="F14" s="146"/>
      <c r="G14" s="141"/>
      <c r="H14" s="142"/>
      <c r="I14" s="143"/>
      <c r="J14" s="144"/>
    </row>
    <row r="15" spans="1:10" ht="23.25">
      <c r="A15" s="137"/>
      <c r="B15" s="137"/>
      <c r="C15" s="139"/>
      <c r="D15" s="140"/>
      <c r="E15" s="140"/>
      <c r="F15" s="140"/>
      <c r="G15" s="141"/>
      <c r="H15" s="142"/>
      <c r="I15" s="143"/>
      <c r="J15" s="144"/>
    </row>
    <row r="16" spans="1:10" ht="23.25">
      <c r="A16" s="141"/>
      <c r="B16" s="141"/>
      <c r="C16" s="147"/>
      <c r="D16" s="148"/>
      <c r="E16" s="148"/>
      <c r="F16" s="148"/>
      <c r="G16" s="141"/>
      <c r="H16" s="142" t="s">
        <v>240</v>
      </c>
      <c r="I16" s="149"/>
      <c r="J16" s="144"/>
    </row>
    <row r="17" spans="1:10" ht="23.25">
      <c r="B17" s="137"/>
      <c r="G17" s="137"/>
      <c r="H17" s="142" t="s">
        <v>240</v>
      </c>
      <c r="I17" s="143"/>
      <c r="J17" s="150"/>
    </row>
    <row r="18" spans="1:10" ht="18">
      <c r="A18" s="122"/>
      <c r="B18" s="122"/>
      <c r="C18" s="122" t="s">
        <v>241</v>
      </c>
      <c r="D18" s="151"/>
      <c r="E18" s="152"/>
      <c r="F18" s="152"/>
      <c r="G18" s="152"/>
      <c r="H18" s="122"/>
      <c r="I18" s="122"/>
      <c r="J18" s="150"/>
    </row>
    <row r="19" spans="1:10" ht="23.25">
      <c r="A19" s="122"/>
      <c r="B19" s="122"/>
      <c r="C19" s="122"/>
      <c r="D19" s="151"/>
      <c r="E19" s="152"/>
      <c r="F19" s="152"/>
      <c r="G19" s="152"/>
      <c r="H19" s="122"/>
      <c r="I19" s="153"/>
      <c r="J19" s="150"/>
    </row>
    <row r="20" spans="1:10" ht="18">
      <c r="A20" s="122"/>
      <c r="B20" s="122"/>
      <c r="C20" s="122"/>
      <c r="D20" s="151"/>
      <c r="E20" s="152"/>
      <c r="F20" s="152"/>
      <c r="G20" s="133" t="s">
        <v>240</v>
      </c>
      <c r="H20" s="152"/>
      <c r="I20" s="154"/>
      <c r="J20" s="150"/>
    </row>
    <row r="21" spans="1:10" ht="15.75">
      <c r="A21" s="122"/>
      <c r="B21" s="122"/>
      <c r="C21" s="122"/>
      <c r="D21" s="151"/>
      <c r="E21" s="152"/>
      <c r="F21" s="152"/>
      <c r="G21" s="155"/>
      <c r="H21" s="156" t="s">
        <v>240</v>
      </c>
      <c r="I21" s="157" t="s">
        <v>242</v>
      </c>
      <c r="J21" s="155"/>
    </row>
    <row r="22" spans="1:10" ht="15.75">
      <c r="A22" s="122"/>
      <c r="B22" s="122"/>
      <c r="C22" s="122"/>
      <c r="D22" s="151"/>
      <c r="E22" s="152"/>
      <c r="F22" s="152"/>
      <c r="G22" s="152"/>
      <c r="H22" s="152"/>
      <c r="I22" s="158"/>
      <c r="J22" s="155"/>
    </row>
    <row r="23" spans="1:10" ht="15.75">
      <c r="A23" s="122"/>
      <c r="B23" s="127"/>
      <c r="C23" s="122" t="s">
        <v>243</v>
      </c>
      <c r="D23" s="151"/>
      <c r="E23" s="152"/>
      <c r="F23" s="152"/>
      <c r="G23" s="152"/>
      <c r="H23" s="152"/>
      <c r="I23" s="159">
        <f>'BUS-avtobusna postaja'!F5</f>
        <v>0</v>
      </c>
      <c r="J23" s="160"/>
    </row>
    <row r="24" spans="1:10" ht="15.75">
      <c r="A24" s="122"/>
      <c r="B24" s="127"/>
      <c r="C24" s="122" t="s">
        <v>244</v>
      </c>
      <c r="D24" s="151"/>
      <c r="E24" s="161"/>
      <c r="F24" s="161"/>
      <c r="G24" s="161"/>
      <c r="H24" s="161"/>
      <c r="I24" s="159">
        <f>'BUS-avtobusna postaja'!F21</f>
        <v>0</v>
      </c>
      <c r="J24" s="160"/>
    </row>
    <row r="25" spans="1:10" ht="15.75">
      <c r="A25" s="122"/>
      <c r="B25" s="127"/>
      <c r="C25" s="122" t="s">
        <v>245</v>
      </c>
      <c r="D25" s="151"/>
      <c r="E25" s="152"/>
      <c r="F25" s="152"/>
      <c r="G25" s="152"/>
      <c r="H25" s="152"/>
      <c r="I25" s="159">
        <f>'BUS-avtobusna postaja'!F38</f>
        <v>0</v>
      </c>
      <c r="J25" s="160"/>
    </row>
    <row r="26" spans="1:10" ht="15.75">
      <c r="A26" s="122"/>
      <c r="B26" s="127"/>
      <c r="C26" s="122" t="s">
        <v>246</v>
      </c>
      <c r="D26" s="151"/>
      <c r="E26" s="152"/>
      <c r="F26" s="152"/>
      <c r="G26" s="152"/>
      <c r="H26" s="152"/>
      <c r="I26" s="159">
        <f>'BUS-avtobusna postaja'!F41</f>
        <v>0</v>
      </c>
      <c r="J26" s="160"/>
    </row>
    <row r="27" spans="1:10" ht="15.75">
      <c r="A27" s="122"/>
      <c r="B27" s="127"/>
      <c r="C27" s="122" t="s">
        <v>247</v>
      </c>
      <c r="D27" s="151"/>
      <c r="E27" s="152"/>
      <c r="F27" s="152"/>
      <c r="G27" s="152"/>
      <c r="H27" s="152"/>
      <c r="I27" s="159">
        <f>'BUS-avtobusna postaja'!F44</f>
        <v>0</v>
      </c>
      <c r="J27" s="160"/>
    </row>
    <row r="28" spans="1:10" ht="15.75">
      <c r="A28" s="122"/>
      <c r="B28" s="127"/>
      <c r="C28" s="122" t="s">
        <v>248</v>
      </c>
      <c r="D28" s="151"/>
      <c r="E28" s="152"/>
      <c r="F28" s="152"/>
      <c r="G28" s="152"/>
      <c r="H28" s="152"/>
      <c r="I28" s="159">
        <f>'BUS-avtobusna postaja'!F57</f>
        <v>0</v>
      </c>
      <c r="J28" s="160"/>
    </row>
    <row r="29" spans="1:10" ht="15.75">
      <c r="A29" s="122"/>
      <c r="B29" s="127"/>
      <c r="C29" s="162" t="s">
        <v>249</v>
      </c>
      <c r="D29" s="163"/>
      <c r="E29" s="163"/>
      <c r="F29" s="163"/>
      <c r="G29" s="163"/>
      <c r="H29" s="164"/>
      <c r="I29" s="165">
        <f>'BUS-avtobusna postaja'!F59</f>
        <v>0</v>
      </c>
      <c r="J29" s="160"/>
    </row>
    <row r="30" spans="1:10" ht="15.75">
      <c r="A30" s="122"/>
      <c r="B30" s="127"/>
      <c r="C30" s="122"/>
      <c r="D30" s="151"/>
      <c r="E30" s="151"/>
      <c r="F30" s="151"/>
      <c r="G30" s="151"/>
      <c r="H30" s="152"/>
      <c r="I30" s="166"/>
      <c r="J30" s="160"/>
    </row>
    <row r="31" spans="1:10" ht="16.5" thickBot="1">
      <c r="A31" s="122"/>
      <c r="B31" s="133"/>
      <c r="C31" s="162" t="s">
        <v>250</v>
      </c>
      <c r="D31" s="163"/>
      <c r="E31" s="164"/>
      <c r="F31" s="164"/>
      <c r="G31" s="164"/>
      <c r="H31" s="167"/>
      <c r="I31" s="168">
        <f>SUM(I23:I30)</f>
        <v>0</v>
      </c>
      <c r="J31" s="160"/>
    </row>
    <row r="32" spans="1:10" ht="16.5" thickTop="1">
      <c r="A32" s="133"/>
      <c r="B32" s="122"/>
      <c r="C32" s="133"/>
      <c r="D32" s="169"/>
      <c r="E32" s="170"/>
      <c r="F32" s="170"/>
      <c r="G32" s="170"/>
      <c r="H32" s="133"/>
      <c r="I32" s="133"/>
      <c r="J32" s="144"/>
    </row>
    <row r="33" spans="1:10" ht="16.5" thickBot="1">
      <c r="A33" s="141"/>
      <c r="B33" s="171"/>
      <c r="C33" s="172" t="s">
        <v>251</v>
      </c>
      <c r="D33" s="163"/>
      <c r="E33" s="164"/>
      <c r="F33" s="164"/>
      <c r="G33" s="164"/>
      <c r="H33" s="167"/>
      <c r="I33" s="168">
        <f>I31*0.22</f>
        <v>0</v>
      </c>
      <c r="J33" s="144"/>
    </row>
    <row r="34" spans="1:10" ht="18.75" thickTop="1">
      <c r="A34" s="171"/>
      <c r="B34" s="137"/>
      <c r="C34" s="133"/>
      <c r="D34" s="169"/>
      <c r="E34" s="170"/>
      <c r="F34" s="170"/>
      <c r="G34" s="170"/>
      <c r="H34" s="133"/>
      <c r="I34" s="133"/>
      <c r="J34" s="144"/>
    </row>
    <row r="35" spans="1:10" ht="16.5" thickBot="1">
      <c r="A35" s="171"/>
      <c r="B35" s="144"/>
      <c r="C35" s="162" t="s">
        <v>252</v>
      </c>
      <c r="D35" s="163"/>
      <c r="E35" s="164"/>
      <c r="F35" s="164"/>
      <c r="G35" s="164"/>
      <c r="H35" s="167"/>
      <c r="I35" s="168">
        <f>SUM(I31+I33)</f>
        <v>0</v>
      </c>
      <c r="J35" s="144"/>
    </row>
    <row r="36" spans="1:10" ht="15.75" thickTop="1">
      <c r="A36" s="171"/>
      <c r="B36" s="144"/>
      <c r="C36" s="144"/>
      <c r="D36" s="173"/>
      <c r="E36" s="174"/>
      <c r="F36" s="174"/>
      <c r="G36" s="174"/>
      <c r="H36" s="171"/>
      <c r="I36" s="171"/>
      <c r="J36" s="144"/>
    </row>
    <row r="37" spans="1:10">
      <c r="A37" s="171"/>
      <c r="B37" s="144"/>
      <c r="C37" s="144"/>
      <c r="D37" s="173"/>
      <c r="E37" s="174"/>
      <c r="F37" s="174"/>
      <c r="G37" s="174"/>
      <c r="H37" s="171"/>
      <c r="I37" s="171"/>
      <c r="J37" s="144"/>
    </row>
    <row r="38" spans="1:10">
      <c r="A38" s="171"/>
      <c r="B38" s="171"/>
      <c r="C38" s="144"/>
      <c r="D38" s="173"/>
      <c r="E38" s="174"/>
      <c r="F38" s="174"/>
      <c r="G38" s="174"/>
      <c r="H38" s="171"/>
      <c r="I38" s="171"/>
      <c r="J38" s="144"/>
    </row>
    <row r="39" spans="1:10">
      <c r="A39" s="171"/>
      <c r="B39" s="171"/>
      <c r="C39" s="171"/>
      <c r="D39" s="173"/>
      <c r="E39" s="174"/>
      <c r="F39" s="174"/>
      <c r="G39" s="174"/>
      <c r="H39" s="171"/>
      <c r="I39" s="171"/>
      <c r="J39" s="144"/>
    </row>
    <row r="40" spans="1:10">
      <c r="A40" s="171"/>
      <c r="B40" s="141"/>
      <c r="C40" s="175"/>
      <c r="D40" s="176"/>
      <c r="E40" s="146"/>
      <c r="F40" s="146"/>
      <c r="G40" s="146"/>
      <c r="H40" s="144"/>
      <c r="I40" s="144"/>
      <c r="J40" s="144"/>
    </row>
    <row r="41" spans="1:10">
      <c r="A41" s="141"/>
      <c r="B41" s="144"/>
      <c r="C41" s="144"/>
      <c r="D41" s="145"/>
      <c r="E41" s="146"/>
      <c r="F41" s="146"/>
      <c r="G41" s="146"/>
      <c r="H41" s="144"/>
      <c r="I41" s="144"/>
      <c r="J41" s="144"/>
    </row>
    <row r="42" spans="1:10">
      <c r="A42" s="144"/>
      <c r="B42" s="144"/>
      <c r="C42" s="144"/>
      <c r="D42" s="145"/>
      <c r="E42" s="146"/>
      <c r="F42" s="146"/>
      <c r="G42" s="146"/>
      <c r="H42" s="144"/>
      <c r="I42" s="144"/>
      <c r="J42" s="144"/>
    </row>
    <row r="43" spans="1:10" ht="15.75">
      <c r="A43" s="144"/>
      <c r="B43" s="144"/>
      <c r="C43" s="177"/>
      <c r="D43" s="178"/>
      <c r="E43" s="179"/>
      <c r="F43" s="179"/>
      <c r="G43" s="179"/>
      <c r="H43" s="180"/>
      <c r="I43" s="180"/>
      <c r="J43" s="144"/>
    </row>
    <row r="44" spans="1:10" ht="15.75">
      <c r="A44" s="144"/>
      <c r="B44" s="144"/>
      <c r="C44" s="180"/>
      <c r="D44" s="178"/>
      <c r="E44" s="179"/>
      <c r="F44" s="179"/>
      <c r="G44" s="179"/>
      <c r="H44" s="180"/>
      <c r="I44" s="180"/>
      <c r="J44" s="144"/>
    </row>
    <row r="45" spans="1:10" ht="15.75">
      <c r="A45" s="144"/>
      <c r="B45" s="144"/>
      <c r="C45" s="180"/>
      <c r="D45" s="178"/>
      <c r="E45" s="179"/>
      <c r="F45" s="179"/>
      <c r="G45" s="179"/>
      <c r="H45" s="180"/>
      <c r="I45" s="180"/>
      <c r="J45" s="144"/>
    </row>
    <row r="46" spans="1:10" ht="18">
      <c r="A46" s="144"/>
      <c r="B46" s="144"/>
      <c r="C46" s="181"/>
      <c r="D46" s="182"/>
      <c r="E46" s="182"/>
      <c r="F46" s="182"/>
      <c r="G46" s="183"/>
      <c r="H46" s="141"/>
      <c r="I46" s="175"/>
      <c r="J46" s="144"/>
    </row>
    <row r="47" spans="1:10" ht="18">
      <c r="A47" s="144"/>
      <c r="B47" s="181"/>
      <c r="C47" s="123"/>
      <c r="D47" s="123"/>
      <c r="E47" s="125"/>
      <c r="F47" s="121"/>
      <c r="G47" s="126"/>
      <c r="H47" s="127"/>
      <c r="I47" s="175"/>
      <c r="J47" s="144"/>
    </row>
    <row r="48" spans="1:10" ht="15.75">
      <c r="A48" s="144"/>
      <c r="B48" s="129"/>
      <c r="C48" s="123"/>
      <c r="D48" s="125"/>
      <c r="E48" s="125"/>
      <c r="F48" s="121"/>
      <c r="G48" s="126"/>
      <c r="H48" s="127"/>
      <c r="I48" s="144"/>
      <c r="J48" s="144"/>
    </row>
    <row r="49" spans="1:10" ht="15.75">
      <c r="A49" s="144"/>
      <c r="B49" s="122"/>
      <c r="C49" s="123"/>
      <c r="D49" s="124"/>
      <c r="E49" s="125"/>
      <c r="F49" s="121"/>
      <c r="G49" s="126"/>
      <c r="H49" s="127"/>
      <c r="I49" s="144"/>
      <c r="J49" s="144"/>
    </row>
    <row r="50" spans="1:10" ht="18">
      <c r="A50" s="181"/>
      <c r="B50" s="129"/>
      <c r="C50" s="123"/>
      <c r="D50" s="124"/>
      <c r="E50" s="125"/>
      <c r="F50" s="121"/>
      <c r="G50" s="126"/>
      <c r="H50" s="127"/>
      <c r="I50" s="128"/>
      <c r="J50" s="144"/>
    </row>
  </sheetData>
  <pageMargins left="0.7" right="0.7" top="0.75" bottom="0.75" header="0.3" footer="0.3"/>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BE78C-E096-461D-B658-95DF53B95648}">
  <sheetPr codeName="List5"/>
  <dimension ref="A1:F59"/>
  <sheetViews>
    <sheetView topLeftCell="A47" workbookViewId="0">
      <selection activeCell="E55" sqref="E9:E55"/>
    </sheetView>
  </sheetViews>
  <sheetFormatPr defaultRowHeight="15"/>
  <cols>
    <col min="1" max="1" width="11.5703125" customWidth="1"/>
    <col min="2" max="2" width="63.5703125" customWidth="1"/>
    <col min="3" max="3" width="8.7109375" customWidth="1"/>
    <col min="4" max="4" width="14.42578125" customWidth="1"/>
    <col min="5" max="5" width="15.42578125" customWidth="1"/>
    <col min="6" max="6" width="19.42578125" customWidth="1"/>
  </cols>
  <sheetData>
    <row r="1" spans="1:6" ht="15.75">
      <c r="A1" s="1" t="s">
        <v>0</v>
      </c>
      <c r="B1" s="2" t="s">
        <v>1</v>
      </c>
      <c r="C1" s="2" t="s">
        <v>2</v>
      </c>
      <c r="D1" s="3" t="s">
        <v>3</v>
      </c>
      <c r="E1" s="4" t="s">
        <v>4</v>
      </c>
      <c r="F1" s="5" t="s">
        <v>5</v>
      </c>
    </row>
    <row r="2" spans="1:6" ht="15.75">
      <c r="A2" s="6"/>
      <c r="B2" s="7"/>
      <c r="C2" s="8"/>
      <c r="D2" s="9"/>
      <c r="E2" s="9"/>
      <c r="F2" s="10"/>
    </row>
    <row r="3" spans="1:6" ht="20.25">
      <c r="A3" s="11" t="s">
        <v>6</v>
      </c>
      <c r="B3" s="12" t="s">
        <v>7</v>
      </c>
      <c r="C3" s="13"/>
      <c r="D3" s="14"/>
      <c r="E3" s="14"/>
      <c r="F3" s="15"/>
    </row>
    <row r="4" spans="1:6" ht="16.5" thickBot="1">
      <c r="A4" s="42"/>
      <c r="B4" s="43"/>
      <c r="C4" s="44"/>
      <c r="D4" s="45"/>
      <c r="E4" s="46"/>
      <c r="F4" s="47"/>
    </row>
    <row r="5" spans="1:6" ht="19.5" thickTop="1" thickBot="1">
      <c r="A5" s="48"/>
      <c r="B5" s="49" t="s">
        <v>50</v>
      </c>
      <c r="C5" s="50"/>
      <c r="D5" s="51"/>
      <c r="E5" s="52"/>
      <c r="F5" s="53">
        <f>SUM(F4:F4)</f>
        <v>0</v>
      </c>
    </row>
    <row r="6" spans="1:6" ht="20.25">
      <c r="A6" s="54" t="s">
        <v>51</v>
      </c>
      <c r="B6" s="55" t="s">
        <v>52</v>
      </c>
      <c r="C6" s="56"/>
      <c r="D6" s="57"/>
      <c r="E6" s="58"/>
      <c r="F6" s="59"/>
    </row>
    <row r="7" spans="1:6" ht="15.75">
      <c r="A7" s="60"/>
      <c r="B7" s="61"/>
      <c r="C7" s="8"/>
      <c r="D7" s="62"/>
      <c r="E7" s="63"/>
      <c r="F7" s="64"/>
    </row>
    <row r="8" spans="1:6" ht="15.75">
      <c r="A8" s="65"/>
      <c r="B8" s="22" t="s">
        <v>53</v>
      </c>
      <c r="C8" s="66"/>
      <c r="D8" s="67"/>
      <c r="E8" s="68"/>
      <c r="F8" s="38"/>
    </row>
    <row r="9" spans="1:6" ht="31.5">
      <c r="A9" s="26" t="s">
        <v>54</v>
      </c>
      <c r="B9" s="27" t="s">
        <v>55</v>
      </c>
      <c r="C9" s="8" t="s">
        <v>56</v>
      </c>
      <c r="D9" s="62">
        <v>126.11</v>
      </c>
      <c r="E9" s="29"/>
      <c r="F9" s="30">
        <f>E9*D9</f>
        <v>0</v>
      </c>
    </row>
    <row r="10" spans="1:6" ht="15.75">
      <c r="A10" s="26" t="s">
        <v>59</v>
      </c>
      <c r="B10" s="27" t="s">
        <v>60</v>
      </c>
      <c r="C10" s="8" t="s">
        <v>56</v>
      </c>
      <c r="D10" s="62">
        <v>321.94</v>
      </c>
      <c r="E10" s="29"/>
      <c r="F10" s="30">
        <f>E10*D10</f>
        <v>0</v>
      </c>
    </row>
    <row r="11" spans="1:6" ht="15.75">
      <c r="A11" s="69"/>
      <c r="B11" s="22" t="s">
        <v>63</v>
      </c>
      <c r="C11" s="66"/>
      <c r="D11" s="67"/>
      <c r="E11" s="68"/>
      <c r="F11" s="32"/>
    </row>
    <row r="12" spans="1:6" ht="31.5">
      <c r="A12" s="26" t="s">
        <v>64</v>
      </c>
      <c r="B12" s="27" t="s">
        <v>65</v>
      </c>
      <c r="C12" s="8" t="s">
        <v>20</v>
      </c>
      <c r="D12" s="62">
        <v>548.08069999999998</v>
      </c>
      <c r="E12" s="29"/>
      <c r="F12" s="30">
        <f>E12*D12</f>
        <v>0</v>
      </c>
    </row>
    <row r="13" spans="1:6" ht="15.75">
      <c r="A13" s="69"/>
      <c r="B13" s="22" t="s">
        <v>66</v>
      </c>
      <c r="C13" s="66"/>
      <c r="D13" s="67"/>
      <c r="E13" s="68"/>
      <c r="F13" s="32"/>
    </row>
    <row r="14" spans="1:6" ht="15.75">
      <c r="A14" s="70" t="s">
        <v>67</v>
      </c>
      <c r="B14" s="27" t="s">
        <v>68</v>
      </c>
      <c r="C14" s="8" t="s">
        <v>56</v>
      </c>
      <c r="D14" s="62">
        <v>546.12</v>
      </c>
      <c r="E14" s="29"/>
      <c r="F14" s="30">
        <f>E14*D14</f>
        <v>0</v>
      </c>
    </row>
    <row r="15" spans="1:6" ht="15.75">
      <c r="A15" s="69"/>
      <c r="B15" s="22" t="s">
        <v>73</v>
      </c>
      <c r="C15" s="66"/>
      <c r="D15" s="71"/>
      <c r="E15" s="68"/>
      <c r="F15" s="32"/>
    </row>
    <row r="16" spans="1:6" ht="15.75">
      <c r="A16" s="26" t="s">
        <v>74</v>
      </c>
      <c r="B16" s="27" t="s">
        <v>75</v>
      </c>
      <c r="C16" s="8" t="s">
        <v>20</v>
      </c>
      <c r="D16" s="62">
        <v>173.59790000000001</v>
      </c>
      <c r="E16" s="29"/>
      <c r="F16" s="30">
        <f>E16*D16</f>
        <v>0</v>
      </c>
    </row>
    <row r="17" spans="1:6" ht="15.75">
      <c r="A17" s="26" t="s">
        <v>76</v>
      </c>
      <c r="B17" s="27" t="s">
        <v>77</v>
      </c>
      <c r="C17" s="8" t="s">
        <v>20</v>
      </c>
      <c r="D17" s="62">
        <v>173.59790000000001</v>
      </c>
      <c r="E17" s="29"/>
      <c r="F17" s="30">
        <f>E17*D17</f>
        <v>0</v>
      </c>
    </row>
    <row r="18" spans="1:6" ht="31.5">
      <c r="A18" s="69"/>
      <c r="B18" s="22" t="s">
        <v>80</v>
      </c>
      <c r="C18" s="66"/>
      <c r="D18" s="71"/>
      <c r="E18" s="68"/>
      <c r="F18" s="32"/>
    </row>
    <row r="19" spans="1:6" ht="31.5">
      <c r="A19" s="26" t="s">
        <v>81</v>
      </c>
      <c r="B19" s="27" t="s">
        <v>253</v>
      </c>
      <c r="C19" s="8" t="s">
        <v>83</v>
      </c>
      <c r="D19" s="62">
        <v>611.68600000000004</v>
      </c>
      <c r="E19" s="29"/>
      <c r="F19" s="30">
        <f>E19*D19</f>
        <v>0</v>
      </c>
    </row>
    <row r="20" spans="1:6" ht="47.25">
      <c r="A20" s="35" t="s">
        <v>84</v>
      </c>
      <c r="B20" s="27" t="s">
        <v>85</v>
      </c>
      <c r="C20" s="8" t="s">
        <v>83</v>
      </c>
      <c r="D20" s="62">
        <v>611.68600000000004</v>
      </c>
      <c r="E20" s="29"/>
      <c r="F20" s="30">
        <f>E20*D20</f>
        <v>0</v>
      </c>
    </row>
    <row r="21" spans="1:6" ht="18.75" thickBot="1">
      <c r="A21" s="48"/>
      <c r="B21" s="49" t="s">
        <v>50</v>
      </c>
      <c r="C21" s="50"/>
      <c r="D21" s="51"/>
      <c r="E21" s="72"/>
      <c r="F21" s="53">
        <f>SUM(F9:F20)</f>
        <v>0</v>
      </c>
    </row>
    <row r="22" spans="1:6" ht="20.25">
      <c r="A22" s="54" t="s">
        <v>89</v>
      </c>
      <c r="B22" s="55" t="s">
        <v>90</v>
      </c>
      <c r="C22" s="56"/>
      <c r="D22" s="57"/>
      <c r="E22" s="57"/>
      <c r="F22" s="59"/>
    </row>
    <row r="23" spans="1:6" ht="15.75">
      <c r="A23" s="73"/>
      <c r="B23" s="74"/>
      <c r="C23" s="75"/>
      <c r="D23" s="76"/>
      <c r="E23" s="41"/>
      <c r="F23" s="77"/>
    </row>
    <row r="24" spans="1:6" ht="15.75">
      <c r="A24" s="78"/>
      <c r="B24" s="22" t="s">
        <v>91</v>
      </c>
      <c r="C24" s="66"/>
      <c r="D24" s="67"/>
      <c r="E24" s="67"/>
      <c r="F24" s="79"/>
    </row>
    <row r="25" spans="1:6" ht="15.75">
      <c r="A25" s="78"/>
      <c r="B25" s="22" t="s">
        <v>92</v>
      </c>
      <c r="C25" s="66"/>
      <c r="D25" s="67"/>
      <c r="E25" s="67"/>
      <c r="F25" s="79"/>
    </row>
    <row r="26" spans="1:6" ht="47.25">
      <c r="A26" s="26" t="s">
        <v>95</v>
      </c>
      <c r="B26" s="27" t="s">
        <v>96</v>
      </c>
      <c r="C26" s="8" t="s">
        <v>56</v>
      </c>
      <c r="D26" s="62">
        <v>88.26</v>
      </c>
      <c r="E26" s="29"/>
      <c r="F26" s="30">
        <f>D26*E26</f>
        <v>0</v>
      </c>
    </row>
    <row r="27" spans="1:6" ht="15.75">
      <c r="A27" s="69"/>
      <c r="B27" s="22" t="s">
        <v>97</v>
      </c>
      <c r="C27" s="66"/>
      <c r="D27" s="67"/>
      <c r="E27" s="68"/>
      <c r="F27" s="32"/>
    </row>
    <row r="28" spans="1:6" ht="31.5">
      <c r="A28" s="26" t="s">
        <v>100</v>
      </c>
      <c r="B28" s="27" t="s">
        <v>254</v>
      </c>
      <c r="C28" s="8" t="s">
        <v>20</v>
      </c>
      <c r="D28" s="62">
        <v>188.88</v>
      </c>
      <c r="E28" s="29"/>
      <c r="F28" s="30">
        <f>D28*E28</f>
        <v>0</v>
      </c>
    </row>
    <row r="29" spans="1:6" ht="31.5">
      <c r="A29" s="26" t="s">
        <v>255</v>
      </c>
      <c r="B29" s="27" t="s">
        <v>256</v>
      </c>
      <c r="C29" s="8" t="s">
        <v>20</v>
      </c>
      <c r="D29" s="62">
        <v>25.2</v>
      </c>
      <c r="E29" s="41"/>
      <c r="F29" s="30">
        <f>D29*E29</f>
        <v>0</v>
      </c>
    </row>
    <row r="30" spans="1:6" ht="15.75">
      <c r="A30" s="78"/>
      <c r="B30" s="22" t="s">
        <v>102</v>
      </c>
      <c r="C30" s="66"/>
      <c r="D30" s="67"/>
      <c r="E30" s="67"/>
      <c r="F30" s="79"/>
    </row>
    <row r="31" spans="1:6" ht="15.75">
      <c r="A31" s="69"/>
      <c r="B31" s="22" t="s">
        <v>103</v>
      </c>
      <c r="C31" s="66"/>
      <c r="D31" s="67"/>
      <c r="E31" s="68"/>
      <c r="F31" s="32"/>
    </row>
    <row r="32" spans="1:6" ht="31.5">
      <c r="A32" s="26" t="s">
        <v>106</v>
      </c>
      <c r="B32" s="27" t="s">
        <v>107</v>
      </c>
      <c r="C32" s="8" t="s">
        <v>20</v>
      </c>
      <c r="D32" s="62">
        <v>188.88</v>
      </c>
      <c r="E32" s="29"/>
      <c r="F32" s="30">
        <f>D32*E32</f>
        <v>0</v>
      </c>
    </row>
    <row r="33" spans="1:6" ht="31.5">
      <c r="A33" s="26" t="s">
        <v>257</v>
      </c>
      <c r="B33" s="27" t="s">
        <v>258</v>
      </c>
      <c r="C33" s="8" t="s">
        <v>20</v>
      </c>
      <c r="D33" s="62">
        <v>25.2</v>
      </c>
      <c r="E33" s="41"/>
      <c r="F33" s="30">
        <f>D33*E33</f>
        <v>0</v>
      </c>
    </row>
    <row r="34" spans="1:6" ht="31.5">
      <c r="A34" s="26" t="s">
        <v>259</v>
      </c>
      <c r="B34" s="27" t="s">
        <v>260</v>
      </c>
      <c r="C34" s="8" t="s">
        <v>20</v>
      </c>
      <c r="D34" s="62">
        <v>53.914700000000003</v>
      </c>
      <c r="E34" s="41"/>
      <c r="F34" s="30">
        <f>D34*E34</f>
        <v>0</v>
      </c>
    </row>
    <row r="35" spans="1:6" ht="15.75">
      <c r="A35" s="69"/>
      <c r="B35" s="22" t="s">
        <v>122</v>
      </c>
      <c r="C35" s="66"/>
      <c r="D35" s="67"/>
      <c r="E35" s="68"/>
      <c r="F35" s="32"/>
    </row>
    <row r="36" spans="1:6" ht="15.75">
      <c r="A36" s="26" t="s">
        <v>123</v>
      </c>
      <c r="B36" s="27" t="s">
        <v>124</v>
      </c>
      <c r="C36" s="8" t="s">
        <v>56</v>
      </c>
      <c r="D36" s="62">
        <v>0.633826</v>
      </c>
      <c r="E36" s="29"/>
      <c r="F36" s="30">
        <f>E36*D36</f>
        <v>0</v>
      </c>
    </row>
    <row r="37" spans="1:6" ht="16.5" thickBot="1">
      <c r="A37" s="83"/>
      <c r="B37" s="43"/>
      <c r="C37" s="44"/>
      <c r="D37" s="84"/>
      <c r="E37" s="85"/>
      <c r="F37" s="47"/>
    </row>
    <row r="38" spans="1:6" ht="19.5" thickTop="1" thickBot="1">
      <c r="A38" s="48"/>
      <c r="B38" s="49" t="s">
        <v>50</v>
      </c>
      <c r="C38" s="50"/>
      <c r="D38" s="51"/>
      <c r="E38" s="52"/>
      <c r="F38" s="53">
        <f>SUM(F26:F37)</f>
        <v>0</v>
      </c>
    </row>
    <row r="39" spans="1:6" ht="20.25">
      <c r="A39" s="54" t="s">
        <v>127</v>
      </c>
      <c r="B39" s="55" t="s">
        <v>128</v>
      </c>
      <c r="C39" s="56"/>
      <c r="D39" s="57"/>
      <c r="E39" s="86"/>
      <c r="F39" s="87"/>
    </row>
    <row r="40" spans="1:6" ht="16.5" thickBot="1">
      <c r="A40" s="92"/>
      <c r="B40" s="93"/>
      <c r="C40" s="94"/>
      <c r="D40" s="95"/>
      <c r="E40" s="96"/>
      <c r="F40" s="97"/>
    </row>
    <row r="41" spans="1:6" ht="19.5" thickTop="1" thickBot="1">
      <c r="A41" s="98"/>
      <c r="B41" s="99" t="s">
        <v>50</v>
      </c>
      <c r="C41" s="100"/>
      <c r="D41" s="101"/>
      <c r="E41" s="102"/>
      <c r="F41" s="53">
        <f>SUM(F40)</f>
        <v>0</v>
      </c>
    </row>
    <row r="42" spans="1:6" ht="21" thickBot="1">
      <c r="A42" s="103" t="s">
        <v>171</v>
      </c>
      <c r="B42" s="104" t="s">
        <v>261</v>
      </c>
      <c r="C42" s="105"/>
      <c r="D42" s="106"/>
      <c r="E42" s="107"/>
      <c r="F42" s="108"/>
    </row>
    <row r="43" spans="1:6" ht="16.5" thickBot="1">
      <c r="A43" s="92"/>
      <c r="B43" s="93"/>
      <c r="C43" s="94"/>
      <c r="D43" s="95"/>
      <c r="E43" s="96"/>
      <c r="F43" s="97"/>
    </row>
    <row r="44" spans="1:6" ht="19.5" thickTop="1" thickBot="1">
      <c r="A44" s="98"/>
      <c r="B44" s="99" t="s">
        <v>50</v>
      </c>
      <c r="C44" s="100"/>
      <c r="D44" s="101"/>
      <c r="E44" s="102"/>
      <c r="F44" s="53">
        <v>0</v>
      </c>
    </row>
    <row r="45" spans="1:6" ht="21" thickBot="1">
      <c r="A45" s="103" t="s">
        <v>173</v>
      </c>
      <c r="B45" s="104" t="s">
        <v>174</v>
      </c>
      <c r="C45" s="105"/>
      <c r="D45" s="106"/>
      <c r="E45" s="107"/>
      <c r="F45" s="108"/>
    </row>
    <row r="46" spans="1:6" ht="15.75">
      <c r="A46" s="78"/>
      <c r="B46" s="22" t="s">
        <v>175</v>
      </c>
      <c r="C46" s="66"/>
      <c r="D46" s="71"/>
      <c r="E46" s="68"/>
      <c r="F46" s="32"/>
    </row>
    <row r="47" spans="1:6" ht="31.5">
      <c r="A47" s="26" t="s">
        <v>176</v>
      </c>
      <c r="B47" s="27" t="s">
        <v>177</v>
      </c>
      <c r="C47" s="8" t="s">
        <v>16</v>
      </c>
      <c r="D47" s="62">
        <v>2</v>
      </c>
      <c r="E47" s="29"/>
      <c r="F47" s="30">
        <f t="shared" ref="F47:F49" si="0">D47*E47</f>
        <v>0</v>
      </c>
    </row>
    <row r="48" spans="1:6" ht="31.5">
      <c r="A48" s="70" t="s">
        <v>183</v>
      </c>
      <c r="B48" s="27" t="s">
        <v>186</v>
      </c>
      <c r="C48" s="8" t="s">
        <v>16</v>
      </c>
      <c r="D48" s="62">
        <v>2</v>
      </c>
      <c r="E48" s="29"/>
      <c r="F48" s="30">
        <f t="shared" si="0"/>
        <v>0</v>
      </c>
    </row>
    <row r="49" spans="1:6" ht="47.25">
      <c r="A49" s="35" t="s">
        <v>195</v>
      </c>
      <c r="B49" s="27" t="s">
        <v>262</v>
      </c>
      <c r="C49" s="8" t="s">
        <v>16</v>
      </c>
      <c r="D49" s="62">
        <v>2</v>
      </c>
      <c r="E49" s="29"/>
      <c r="F49" s="30">
        <f t="shared" si="0"/>
        <v>0</v>
      </c>
    </row>
    <row r="50" spans="1:6" ht="15.75">
      <c r="A50" s="69"/>
      <c r="B50" s="22" t="s">
        <v>200</v>
      </c>
      <c r="C50" s="66"/>
      <c r="D50" s="109"/>
      <c r="E50" s="68"/>
      <c r="F50" s="32"/>
    </row>
    <row r="51" spans="1:6" ht="47.25">
      <c r="A51" s="26" t="s">
        <v>263</v>
      </c>
      <c r="B51" s="27" t="s">
        <v>264</v>
      </c>
      <c r="C51" s="8" t="s">
        <v>37</v>
      </c>
      <c r="D51" s="62">
        <v>92</v>
      </c>
      <c r="E51" s="29"/>
      <c r="F51" s="30">
        <f t="shared" ref="F51" si="1">D51*E51</f>
        <v>0</v>
      </c>
    </row>
    <row r="52" spans="1:6" ht="31.5">
      <c r="A52" s="26" t="s">
        <v>216</v>
      </c>
      <c r="B52" s="27" t="s">
        <v>217</v>
      </c>
      <c r="C52" s="8" t="s">
        <v>20</v>
      </c>
      <c r="D52" s="62">
        <v>7.6688000000000001</v>
      </c>
      <c r="E52" s="29"/>
      <c r="F52" s="30">
        <f>D52*E52</f>
        <v>0</v>
      </c>
    </row>
    <row r="53" spans="1:6" ht="31.5">
      <c r="A53" s="26" t="s">
        <v>265</v>
      </c>
      <c r="B53" s="27" t="s">
        <v>266</v>
      </c>
      <c r="C53" s="8" t="s">
        <v>37</v>
      </c>
      <c r="D53" s="62">
        <v>92</v>
      </c>
      <c r="E53" s="29"/>
      <c r="F53" s="30">
        <f>D53*E53</f>
        <v>0</v>
      </c>
    </row>
    <row r="54" spans="1:6" ht="15.75">
      <c r="A54" s="69"/>
      <c r="B54" s="22" t="s">
        <v>267</v>
      </c>
      <c r="C54" s="66"/>
      <c r="D54" s="109"/>
      <c r="E54" s="68"/>
      <c r="F54" s="32"/>
    </row>
    <row r="55" spans="1:6" ht="16.5">
      <c r="A55" s="26" t="s">
        <v>268</v>
      </c>
      <c r="B55" s="584" t="s">
        <v>269</v>
      </c>
      <c r="C55" s="8" t="s">
        <v>16</v>
      </c>
      <c r="D55" s="62">
        <v>2</v>
      </c>
      <c r="E55" s="29"/>
      <c r="F55" s="30">
        <f>D55*E55</f>
        <v>0</v>
      </c>
    </row>
    <row r="56" spans="1:6" ht="16.5" thickBot="1">
      <c r="A56" s="42"/>
      <c r="B56" s="43"/>
      <c r="C56" s="44"/>
      <c r="D56" s="45"/>
      <c r="E56" s="46"/>
      <c r="F56" s="47"/>
    </row>
    <row r="57" spans="1:6" ht="19.5" thickTop="1" thickBot="1">
      <c r="A57" s="110"/>
      <c r="B57" s="49" t="s">
        <v>50</v>
      </c>
      <c r="C57" s="50"/>
      <c r="D57" s="111"/>
      <c r="E57" s="52"/>
      <c r="F57" s="53">
        <f>SUM(F47:F55)</f>
        <v>0</v>
      </c>
    </row>
    <row r="58" spans="1:6" ht="20.25">
      <c r="A58" s="54" t="s">
        <v>223</v>
      </c>
      <c r="B58" s="55" t="s">
        <v>224</v>
      </c>
      <c r="C58" s="56"/>
      <c r="D58" s="112"/>
      <c r="E58" s="86"/>
      <c r="F58" s="87"/>
    </row>
    <row r="59" spans="1:6" ht="18.75" thickBot="1">
      <c r="A59" s="116"/>
      <c r="B59" s="49" t="s">
        <v>50</v>
      </c>
      <c r="C59" s="50"/>
      <c r="D59" s="51"/>
      <c r="E59" s="52"/>
      <c r="F59" s="53">
        <f>SUM(F58)</f>
        <v>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3D9C8-2266-476A-8A3B-FAC1394A72F0}">
  <sheetPr codeName="List6"/>
  <dimension ref="A5:J50"/>
  <sheetViews>
    <sheetView view="pageBreakPreview" topLeftCell="A12" zoomScaleNormal="100" zoomScaleSheetLayoutView="100" workbookViewId="0">
      <selection activeCell="B12" sqref="B12:I13"/>
    </sheetView>
  </sheetViews>
  <sheetFormatPr defaultRowHeight="15"/>
  <cols>
    <col min="1" max="1" width="4.28515625" customWidth="1"/>
    <col min="2" max="2" width="10" customWidth="1"/>
    <col min="3" max="3" width="13" customWidth="1"/>
    <col min="4" max="5" width="10" customWidth="1"/>
    <col min="6" max="6" width="11.140625" customWidth="1"/>
    <col min="7" max="7" width="3.85546875" customWidth="1"/>
    <col min="8" max="8" width="20" customWidth="1"/>
    <col min="9" max="9" width="21.5703125" customWidth="1"/>
    <col min="10" max="10" width="7.140625" customWidth="1"/>
  </cols>
  <sheetData>
    <row r="5" spans="1:10" ht="15.75">
      <c r="A5" s="121"/>
      <c r="B5" s="122"/>
      <c r="C5" s="123"/>
      <c r="D5" s="124"/>
      <c r="E5" s="125"/>
      <c r="F5" s="121"/>
      <c r="G5" s="126"/>
      <c r="H5" s="127"/>
      <c r="I5" s="128"/>
      <c r="J5" s="128"/>
    </row>
    <row r="6" spans="1:10" ht="15.75">
      <c r="A6" s="121"/>
      <c r="B6" s="122"/>
      <c r="C6" s="123"/>
      <c r="D6" s="125"/>
      <c r="E6" s="125"/>
      <c r="F6" s="121"/>
      <c r="G6" s="126"/>
      <c r="H6" s="127"/>
      <c r="I6" s="128"/>
      <c r="J6" s="128"/>
    </row>
    <row r="7" spans="1:10" ht="15.75">
      <c r="A7" s="121"/>
      <c r="B7" s="129"/>
      <c r="C7" s="123"/>
      <c r="D7" s="124"/>
      <c r="E7" s="125"/>
      <c r="F7" s="121"/>
      <c r="G7" s="126"/>
      <c r="H7" s="127"/>
      <c r="I7" s="128"/>
      <c r="J7" s="128"/>
    </row>
    <row r="8" spans="1:10" ht="15.75">
      <c r="A8" s="121"/>
      <c r="B8" s="122"/>
      <c r="C8" s="123"/>
      <c r="D8" s="124"/>
      <c r="E8" s="125"/>
      <c r="F8" s="121"/>
      <c r="G8" s="126"/>
      <c r="H8" s="127"/>
      <c r="I8" s="128"/>
      <c r="J8" s="128"/>
    </row>
    <row r="9" spans="1:10" ht="18">
      <c r="A9" s="130"/>
      <c r="B9" s="131" t="s">
        <v>237</v>
      </c>
      <c r="C9" s="132"/>
      <c r="D9" s="132"/>
      <c r="E9" s="125"/>
      <c r="F9" s="121"/>
      <c r="G9" s="133"/>
      <c r="H9" s="127"/>
      <c r="I9" s="128"/>
      <c r="J9" s="128"/>
    </row>
    <row r="10" spans="1:10" ht="18">
      <c r="A10" s="130"/>
      <c r="B10" s="134"/>
      <c r="C10" s="132"/>
      <c r="D10" s="125"/>
      <c r="E10" s="132"/>
      <c r="F10" s="135"/>
      <c r="G10" s="133"/>
      <c r="H10" s="127"/>
      <c r="I10" s="128"/>
      <c r="J10" s="128"/>
    </row>
    <row r="11" spans="1:10" ht="18">
      <c r="A11" s="136"/>
      <c r="B11" s="137"/>
      <c r="C11" s="132"/>
      <c r="D11" s="133"/>
      <c r="E11" s="138"/>
      <c r="F11" s="135"/>
      <c r="G11" s="133"/>
      <c r="H11" s="127"/>
      <c r="I11" s="128"/>
      <c r="J11" s="128"/>
    </row>
    <row r="12" spans="1:10" ht="18">
      <c r="A12" s="136"/>
      <c r="B12" s="556" t="s">
        <v>238</v>
      </c>
      <c r="C12" s="570"/>
      <c r="D12" s="571"/>
      <c r="E12" s="572"/>
      <c r="F12" s="573"/>
      <c r="G12" s="571"/>
      <c r="H12" s="553"/>
      <c r="I12" s="574"/>
      <c r="J12" s="128"/>
    </row>
    <row r="13" spans="1:10" ht="23.25">
      <c r="A13" s="136"/>
      <c r="B13" s="556" t="s">
        <v>279</v>
      </c>
      <c r="C13" s="575"/>
      <c r="D13" s="576"/>
      <c r="E13" s="576"/>
      <c r="F13" s="576"/>
      <c r="G13" s="577"/>
      <c r="H13" s="578"/>
      <c r="I13" s="579"/>
      <c r="J13" s="144"/>
    </row>
    <row r="14" spans="1:10" ht="23.25">
      <c r="A14" s="137"/>
      <c r="B14" s="137"/>
      <c r="C14" s="145"/>
      <c r="D14" s="146"/>
      <c r="E14" s="146"/>
      <c r="F14" s="146"/>
      <c r="G14" s="141"/>
      <c r="H14" s="142"/>
      <c r="I14" s="143"/>
      <c r="J14" s="144"/>
    </row>
    <row r="15" spans="1:10" ht="23.25">
      <c r="A15" s="137"/>
      <c r="B15" s="137"/>
      <c r="C15" s="139"/>
      <c r="D15" s="140"/>
      <c r="E15" s="140"/>
      <c r="F15" s="140"/>
      <c r="G15" s="141"/>
      <c r="H15" s="142"/>
      <c r="I15" s="143"/>
      <c r="J15" s="144"/>
    </row>
    <row r="16" spans="1:10" ht="23.25">
      <c r="A16" s="141"/>
      <c r="B16" s="141"/>
      <c r="C16" s="147"/>
      <c r="D16" s="148"/>
      <c r="E16" s="148"/>
      <c r="F16" s="148"/>
      <c r="G16" s="141"/>
      <c r="H16" s="142" t="s">
        <v>240</v>
      </c>
      <c r="I16" s="149"/>
      <c r="J16" s="144"/>
    </row>
    <row r="17" spans="1:10" ht="23.25">
      <c r="B17" s="137"/>
      <c r="G17" s="137"/>
      <c r="H17" s="142" t="s">
        <v>240</v>
      </c>
      <c r="I17" s="143"/>
      <c r="J17" s="150"/>
    </row>
    <row r="18" spans="1:10" ht="18">
      <c r="A18" s="122"/>
      <c r="B18" s="122"/>
      <c r="C18" s="122" t="s">
        <v>241</v>
      </c>
      <c r="D18" s="151"/>
      <c r="E18" s="152"/>
      <c r="F18" s="152"/>
      <c r="G18" s="152"/>
      <c r="H18" s="122"/>
      <c r="I18" s="122"/>
      <c r="J18" s="150"/>
    </row>
    <row r="19" spans="1:10" ht="23.25">
      <c r="A19" s="122"/>
      <c r="B19" s="122"/>
      <c r="C19" s="122"/>
      <c r="D19" s="151"/>
      <c r="E19" s="152"/>
      <c r="F19" s="152"/>
      <c r="G19" s="152"/>
      <c r="H19" s="122"/>
      <c r="I19" s="153"/>
      <c r="J19" s="150"/>
    </row>
    <row r="20" spans="1:10" ht="18">
      <c r="A20" s="122"/>
      <c r="B20" s="122"/>
      <c r="C20" s="122"/>
      <c r="D20" s="151"/>
      <c r="E20" s="152"/>
      <c r="F20" s="152"/>
      <c r="G20" s="133" t="s">
        <v>240</v>
      </c>
      <c r="H20" s="152"/>
      <c r="I20" s="154"/>
      <c r="J20" s="150"/>
    </row>
    <row r="21" spans="1:10" ht="15.75">
      <c r="A21" s="122"/>
      <c r="B21" s="122"/>
      <c r="C21" s="122"/>
      <c r="D21" s="151"/>
      <c r="E21" s="152"/>
      <c r="F21" s="152"/>
      <c r="G21" s="155"/>
      <c r="H21" s="156" t="s">
        <v>240</v>
      </c>
      <c r="I21" s="157" t="s">
        <v>242</v>
      </c>
      <c r="J21" s="155"/>
    </row>
    <row r="22" spans="1:10" ht="15.75">
      <c r="A22" s="122"/>
      <c r="B22" s="122"/>
      <c r="C22" s="122"/>
      <c r="D22" s="151"/>
      <c r="E22" s="152"/>
      <c r="F22" s="152"/>
      <c r="G22" s="152"/>
      <c r="H22" s="152"/>
      <c r="I22" s="158"/>
      <c r="J22" s="155"/>
    </row>
    <row r="23" spans="1:10" ht="15.75">
      <c r="A23" s="122"/>
      <c r="B23" s="127"/>
      <c r="C23" s="122" t="s">
        <v>243</v>
      </c>
      <c r="D23" s="151"/>
      <c r="E23" s="152"/>
      <c r="F23" s="152"/>
      <c r="G23" s="152"/>
      <c r="H23" s="152"/>
      <c r="I23" s="159">
        <f>'kolesarska steza'!F8</f>
        <v>0</v>
      </c>
      <c r="J23" s="160"/>
    </row>
    <row r="24" spans="1:10" ht="15.75">
      <c r="A24" s="122"/>
      <c r="B24" s="127"/>
      <c r="C24" s="122" t="s">
        <v>244</v>
      </c>
      <c r="D24" s="151"/>
      <c r="E24" s="161"/>
      <c r="F24" s="161"/>
      <c r="G24" s="161"/>
      <c r="H24" s="161"/>
      <c r="I24" s="159">
        <f>'kolesarska steza'!F25</f>
        <v>0</v>
      </c>
      <c r="J24" s="160"/>
    </row>
    <row r="25" spans="1:10" ht="15.75">
      <c r="A25" s="122"/>
      <c r="B25" s="127"/>
      <c r="C25" s="122" t="s">
        <v>245</v>
      </c>
      <c r="D25" s="151"/>
      <c r="E25" s="152"/>
      <c r="F25" s="152"/>
      <c r="G25" s="152"/>
      <c r="H25" s="152"/>
      <c r="I25" s="159">
        <f>'kolesarska steza'!F36</f>
        <v>0</v>
      </c>
      <c r="J25" s="160"/>
    </row>
    <row r="26" spans="1:10" ht="15.75">
      <c r="A26" s="122"/>
      <c r="B26" s="127"/>
      <c r="C26" s="122" t="s">
        <v>246</v>
      </c>
      <c r="D26" s="151"/>
      <c r="E26" s="152"/>
      <c r="F26" s="152"/>
      <c r="G26" s="152"/>
      <c r="H26" s="152"/>
      <c r="I26" s="159">
        <f>'kolesarska steza'!F39</f>
        <v>0</v>
      </c>
      <c r="J26" s="160"/>
    </row>
    <row r="27" spans="1:10" ht="15.75">
      <c r="A27" s="122"/>
      <c r="B27" s="127"/>
      <c r="C27" s="122" t="s">
        <v>247</v>
      </c>
      <c r="D27" s="151"/>
      <c r="E27" s="152"/>
      <c r="F27" s="152"/>
      <c r="G27" s="152"/>
      <c r="H27" s="152"/>
      <c r="I27" s="159">
        <f>'kolesarska steza'!F42</f>
        <v>0</v>
      </c>
      <c r="J27" s="160"/>
    </row>
    <row r="28" spans="1:10" ht="15.75">
      <c r="A28" s="122"/>
      <c r="B28" s="127"/>
      <c r="C28" s="122" t="s">
        <v>248</v>
      </c>
      <c r="D28" s="151"/>
      <c r="E28" s="152"/>
      <c r="F28" s="152"/>
      <c r="G28" s="152"/>
      <c r="H28" s="152"/>
      <c r="I28" s="159">
        <f>'kolesarska steza'!F48</f>
        <v>0</v>
      </c>
      <c r="J28" s="160"/>
    </row>
    <row r="29" spans="1:10" ht="15.75">
      <c r="A29" s="122"/>
      <c r="B29" s="127"/>
      <c r="C29" s="162" t="s">
        <v>249</v>
      </c>
      <c r="D29" s="163"/>
      <c r="E29" s="163"/>
      <c r="F29" s="163"/>
      <c r="G29" s="163"/>
      <c r="H29" s="164"/>
      <c r="I29" s="165">
        <f>'kolesarska steza'!F50</f>
        <v>0</v>
      </c>
      <c r="J29" s="160"/>
    </row>
    <row r="30" spans="1:10" ht="15.75">
      <c r="A30" s="122"/>
      <c r="B30" s="127"/>
      <c r="C30" s="122"/>
      <c r="D30" s="151"/>
      <c r="E30" s="151"/>
      <c r="F30" s="151"/>
      <c r="G30" s="151"/>
      <c r="H30" s="152"/>
      <c r="I30" s="166"/>
      <c r="J30" s="160"/>
    </row>
    <row r="31" spans="1:10" ht="16.5" thickBot="1">
      <c r="A31" s="122"/>
      <c r="B31" s="133"/>
      <c r="C31" s="162" t="s">
        <v>250</v>
      </c>
      <c r="D31" s="163"/>
      <c r="E31" s="164"/>
      <c r="F31" s="164"/>
      <c r="G31" s="164"/>
      <c r="H31" s="167"/>
      <c r="I31" s="168">
        <f>SUM(I23:I30)</f>
        <v>0</v>
      </c>
      <c r="J31" s="160"/>
    </row>
    <row r="32" spans="1:10" ht="16.5" thickTop="1">
      <c r="A32" s="133"/>
      <c r="B32" s="122"/>
      <c r="C32" s="133"/>
      <c r="D32" s="169"/>
      <c r="E32" s="170"/>
      <c r="F32" s="170"/>
      <c r="G32" s="170"/>
      <c r="H32" s="133"/>
      <c r="I32" s="133"/>
      <c r="J32" s="144"/>
    </row>
    <row r="33" spans="1:10" ht="16.5" thickBot="1">
      <c r="A33" s="141"/>
      <c r="B33" s="171"/>
      <c r="C33" s="172" t="s">
        <v>251</v>
      </c>
      <c r="D33" s="163"/>
      <c r="E33" s="164"/>
      <c r="F33" s="164"/>
      <c r="G33" s="164"/>
      <c r="H33" s="167"/>
      <c r="I33" s="168">
        <f>I31*0.22</f>
        <v>0</v>
      </c>
      <c r="J33" s="144"/>
    </row>
    <row r="34" spans="1:10" ht="18.75" thickTop="1">
      <c r="A34" s="171"/>
      <c r="B34" s="137"/>
      <c r="C34" s="133"/>
      <c r="D34" s="169"/>
      <c r="E34" s="170"/>
      <c r="F34" s="170"/>
      <c r="G34" s="170"/>
      <c r="H34" s="133"/>
      <c r="I34" s="133"/>
      <c r="J34" s="144"/>
    </row>
    <row r="35" spans="1:10" ht="16.5" thickBot="1">
      <c r="A35" s="171"/>
      <c r="B35" s="144"/>
      <c r="C35" s="162" t="s">
        <v>252</v>
      </c>
      <c r="D35" s="163"/>
      <c r="E35" s="164"/>
      <c r="F35" s="164"/>
      <c r="G35" s="164"/>
      <c r="H35" s="167"/>
      <c r="I35" s="168">
        <f>SUM(I31+I33)</f>
        <v>0</v>
      </c>
      <c r="J35" s="144"/>
    </row>
    <row r="36" spans="1:10" ht="15.75" thickTop="1">
      <c r="A36" s="171"/>
      <c r="B36" s="144"/>
      <c r="C36" s="144"/>
      <c r="D36" s="173"/>
      <c r="E36" s="174"/>
      <c r="F36" s="174"/>
      <c r="G36" s="174"/>
      <c r="H36" s="171"/>
      <c r="I36" s="171"/>
      <c r="J36" s="144"/>
    </row>
    <row r="37" spans="1:10">
      <c r="A37" s="171"/>
      <c r="B37" s="144"/>
      <c r="C37" s="144"/>
      <c r="D37" s="173"/>
      <c r="E37" s="174"/>
      <c r="F37" s="174"/>
      <c r="G37" s="174"/>
      <c r="H37" s="171"/>
      <c r="I37" s="171"/>
      <c r="J37" s="144"/>
    </row>
    <row r="38" spans="1:10">
      <c r="A38" s="171"/>
      <c r="B38" s="171"/>
      <c r="C38" s="144"/>
      <c r="D38" s="173"/>
      <c r="E38" s="174"/>
      <c r="F38" s="174"/>
      <c r="G38" s="174"/>
      <c r="H38" s="171"/>
      <c r="I38" s="171"/>
      <c r="J38" s="144"/>
    </row>
    <row r="39" spans="1:10">
      <c r="A39" s="171"/>
      <c r="B39" s="171"/>
      <c r="C39" s="171"/>
      <c r="D39" s="173"/>
      <c r="E39" s="174"/>
      <c r="F39" s="174"/>
      <c r="G39" s="174"/>
      <c r="H39" s="171"/>
      <c r="I39" s="171"/>
      <c r="J39" s="144"/>
    </row>
    <row r="40" spans="1:10">
      <c r="A40" s="171"/>
      <c r="B40" s="141"/>
      <c r="C40" s="175"/>
      <c r="D40" s="176"/>
      <c r="E40" s="146"/>
      <c r="F40" s="146"/>
      <c r="G40" s="146"/>
      <c r="H40" s="144"/>
      <c r="I40" s="144"/>
      <c r="J40" s="144"/>
    </row>
    <row r="41" spans="1:10">
      <c r="A41" s="141"/>
      <c r="B41" s="144"/>
      <c r="C41" s="144"/>
      <c r="D41" s="145"/>
      <c r="E41" s="146"/>
      <c r="F41" s="146"/>
      <c r="G41" s="146"/>
      <c r="H41" s="144"/>
      <c r="I41" s="144"/>
      <c r="J41" s="144"/>
    </row>
    <row r="42" spans="1:10">
      <c r="A42" s="144"/>
      <c r="B42" s="144"/>
      <c r="C42" s="144"/>
      <c r="D42" s="145"/>
      <c r="E42" s="146"/>
      <c r="F42" s="146"/>
      <c r="G42" s="146"/>
      <c r="H42" s="144"/>
      <c r="I42" s="144"/>
      <c r="J42" s="144"/>
    </row>
    <row r="43" spans="1:10" ht="15.75">
      <c r="A43" s="144"/>
      <c r="B43" s="144"/>
      <c r="C43" s="177"/>
      <c r="D43" s="178"/>
      <c r="E43" s="179"/>
      <c r="F43" s="179"/>
      <c r="G43" s="179"/>
      <c r="H43" s="180"/>
      <c r="I43" s="180"/>
      <c r="J43" s="144"/>
    </row>
    <row r="44" spans="1:10" ht="15.75">
      <c r="A44" s="144"/>
      <c r="B44" s="144"/>
      <c r="C44" s="180"/>
      <c r="D44" s="178"/>
      <c r="E44" s="179"/>
      <c r="F44" s="179"/>
      <c r="G44" s="179"/>
      <c r="H44" s="180"/>
      <c r="I44" s="180"/>
      <c r="J44" s="144"/>
    </row>
    <row r="45" spans="1:10" ht="15.75">
      <c r="A45" s="144"/>
      <c r="B45" s="144"/>
      <c r="C45" s="180"/>
      <c r="D45" s="178"/>
      <c r="E45" s="179"/>
      <c r="F45" s="179"/>
      <c r="G45" s="179"/>
      <c r="H45" s="180"/>
      <c r="I45" s="180"/>
      <c r="J45" s="144"/>
    </row>
    <row r="46" spans="1:10" ht="18">
      <c r="A46" s="144"/>
      <c r="B46" s="144"/>
      <c r="C46" s="181"/>
      <c r="D46" s="182"/>
      <c r="E46" s="182"/>
      <c r="F46" s="182"/>
      <c r="G46" s="183"/>
      <c r="H46" s="141"/>
      <c r="I46" s="175"/>
      <c r="J46" s="144"/>
    </row>
    <row r="47" spans="1:10" ht="18">
      <c r="A47" s="144"/>
      <c r="B47" s="181"/>
      <c r="C47" s="123"/>
      <c r="D47" s="123"/>
      <c r="E47" s="125"/>
      <c r="F47" s="121"/>
      <c r="G47" s="126"/>
      <c r="H47" s="127"/>
      <c r="I47" s="175"/>
      <c r="J47" s="144"/>
    </row>
    <row r="48" spans="1:10" ht="15.75">
      <c r="A48" s="144"/>
      <c r="B48" s="129"/>
      <c r="C48" s="123"/>
      <c r="D48" s="125"/>
      <c r="E48" s="125"/>
      <c r="F48" s="121"/>
      <c r="G48" s="126"/>
      <c r="H48" s="127"/>
      <c r="I48" s="144"/>
      <c r="J48" s="144"/>
    </row>
    <row r="49" spans="1:10" ht="15.75">
      <c r="A49" s="144"/>
      <c r="B49" s="122"/>
      <c r="C49" s="123"/>
      <c r="D49" s="124"/>
      <c r="E49" s="125"/>
      <c r="F49" s="121"/>
      <c r="G49" s="126"/>
      <c r="H49" s="127"/>
      <c r="I49" s="144"/>
      <c r="J49" s="144"/>
    </row>
    <row r="50" spans="1:10" ht="18">
      <c r="A50" s="181"/>
      <c r="B50" s="129"/>
      <c r="C50" s="123"/>
      <c r="D50" s="124"/>
      <c r="E50" s="125"/>
      <c r="F50" s="121"/>
      <c r="G50" s="126"/>
      <c r="H50" s="127"/>
      <c r="I50" s="128"/>
      <c r="J50" s="144"/>
    </row>
  </sheetData>
  <pageMargins left="0.7" right="0.7" top="0.75" bottom="0.75"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33464-D867-48E9-B4CE-2D1DD0AA908C}">
  <sheetPr codeName="List7"/>
  <dimension ref="A1:F50"/>
  <sheetViews>
    <sheetView view="pageBreakPreview" topLeftCell="A34" zoomScaleNormal="100" zoomScaleSheetLayoutView="100" workbookViewId="0">
      <selection activeCell="K42" sqref="K42"/>
    </sheetView>
  </sheetViews>
  <sheetFormatPr defaultRowHeight="15"/>
  <cols>
    <col min="1" max="1" width="11.5703125" customWidth="1"/>
    <col min="2" max="2" width="63.5703125" customWidth="1"/>
    <col min="3" max="3" width="8.7109375" customWidth="1"/>
    <col min="4" max="4" width="14.42578125" customWidth="1"/>
    <col min="5" max="5" width="15.42578125" customWidth="1"/>
    <col min="6" max="6" width="19.42578125" customWidth="1"/>
  </cols>
  <sheetData>
    <row r="1" spans="1:6" ht="15.75">
      <c r="A1" s="1" t="s">
        <v>0</v>
      </c>
      <c r="B1" s="2" t="s">
        <v>1</v>
      </c>
      <c r="C1" s="2" t="s">
        <v>2</v>
      </c>
      <c r="D1" s="3" t="s">
        <v>3</v>
      </c>
      <c r="E1" s="4" t="s">
        <v>4</v>
      </c>
      <c r="F1" s="5" t="s">
        <v>5</v>
      </c>
    </row>
    <row r="2" spans="1:6" ht="15.75">
      <c r="A2" s="6"/>
      <c r="B2" s="7"/>
      <c r="C2" s="8"/>
      <c r="D2" s="9"/>
      <c r="E2" s="9"/>
      <c r="F2" s="10"/>
    </row>
    <row r="3" spans="1:6" ht="20.25">
      <c r="A3" s="11" t="s">
        <v>6</v>
      </c>
      <c r="B3" s="12" t="s">
        <v>7</v>
      </c>
      <c r="C3" s="13"/>
      <c r="D3" s="14"/>
      <c r="E3" s="14"/>
      <c r="F3" s="15"/>
    </row>
    <row r="4" spans="1:6" ht="15.75">
      <c r="A4" s="16"/>
      <c r="B4" s="17"/>
      <c r="C4" s="18"/>
      <c r="D4" s="19"/>
      <c r="E4" s="19"/>
      <c r="F4" s="20"/>
    </row>
    <row r="5" spans="1:6" ht="15.75">
      <c r="A5" s="21"/>
      <c r="B5" s="22" t="s">
        <v>17</v>
      </c>
      <c r="C5" s="23"/>
      <c r="D5" s="31"/>
      <c r="E5" s="24"/>
      <c r="F5" s="32"/>
    </row>
    <row r="6" spans="1:6" ht="31.5">
      <c r="A6" s="70" t="s">
        <v>18</v>
      </c>
      <c r="B6" s="27" t="s">
        <v>19</v>
      </c>
      <c r="C6" s="8" t="s">
        <v>20</v>
      </c>
      <c r="D6" s="28">
        <v>295</v>
      </c>
      <c r="E6" s="29"/>
      <c r="F6" s="30">
        <f>E6*D6</f>
        <v>0</v>
      </c>
    </row>
    <row r="7" spans="1:6" ht="16.5" thickBot="1">
      <c r="A7" s="42"/>
      <c r="B7" s="43"/>
      <c r="C7" s="44"/>
      <c r="D7" s="45"/>
      <c r="E7" s="46"/>
      <c r="F7" s="47"/>
    </row>
    <row r="8" spans="1:6" ht="19.5" thickTop="1" thickBot="1">
      <c r="A8" s="48"/>
      <c r="B8" s="49" t="s">
        <v>50</v>
      </c>
      <c r="C8" s="50"/>
      <c r="D8" s="51"/>
      <c r="E8" s="52"/>
      <c r="F8" s="53">
        <f>SUM(F5:F7)</f>
        <v>0</v>
      </c>
    </row>
    <row r="9" spans="1:6" ht="20.25">
      <c r="A9" s="54" t="s">
        <v>51</v>
      </c>
      <c r="B9" s="55" t="s">
        <v>52</v>
      </c>
      <c r="C9" s="56"/>
      <c r="D9" s="57"/>
      <c r="E9" s="58"/>
      <c r="F9" s="59"/>
    </row>
    <row r="10" spans="1:6" ht="15.75">
      <c r="A10" s="60"/>
      <c r="B10" s="61"/>
      <c r="C10" s="8"/>
      <c r="D10" s="62"/>
      <c r="E10" s="63"/>
      <c r="F10" s="64"/>
    </row>
    <row r="11" spans="1:6" ht="15.75">
      <c r="A11" s="65"/>
      <c r="B11" s="22" t="s">
        <v>53</v>
      </c>
      <c r="C11" s="66"/>
      <c r="D11" s="67"/>
      <c r="E11" s="68"/>
      <c r="F11" s="38"/>
    </row>
    <row r="12" spans="1:6" ht="31.5">
      <c r="A12" s="26" t="s">
        <v>54</v>
      </c>
      <c r="B12" s="27" t="s">
        <v>55</v>
      </c>
      <c r="C12" s="8" t="s">
        <v>56</v>
      </c>
      <c r="D12" s="62">
        <v>344.8</v>
      </c>
      <c r="E12" s="29"/>
      <c r="F12" s="30">
        <f>E12*D12</f>
        <v>0</v>
      </c>
    </row>
    <row r="13" spans="1:6" ht="15.75">
      <c r="A13" s="26" t="s">
        <v>59</v>
      </c>
      <c r="B13" s="27" t="s">
        <v>60</v>
      </c>
      <c r="C13" s="8" t="s">
        <v>56</v>
      </c>
      <c r="D13" s="62">
        <v>1179.7</v>
      </c>
      <c r="E13" s="29"/>
      <c r="F13" s="30">
        <f>E13*D13</f>
        <v>0</v>
      </c>
    </row>
    <row r="14" spans="1:6" ht="15.75">
      <c r="A14" s="69"/>
      <c r="B14" s="22" t="s">
        <v>63</v>
      </c>
      <c r="C14" s="66"/>
      <c r="D14" s="67"/>
      <c r="E14" s="68"/>
      <c r="F14" s="32"/>
    </row>
    <row r="15" spans="1:6" ht="31.5">
      <c r="A15" s="26" t="s">
        <v>64</v>
      </c>
      <c r="B15" s="27" t="s">
        <v>65</v>
      </c>
      <c r="C15" s="8" t="s">
        <v>20</v>
      </c>
      <c r="D15" s="62">
        <v>2379.9067</v>
      </c>
      <c r="E15" s="29"/>
      <c r="F15" s="30">
        <f>E15*D15</f>
        <v>0</v>
      </c>
    </row>
    <row r="16" spans="1:6" ht="15.75">
      <c r="A16" s="69"/>
      <c r="B16" s="22" t="s">
        <v>66</v>
      </c>
      <c r="C16" s="66"/>
      <c r="D16" s="67"/>
      <c r="E16" s="68"/>
      <c r="F16" s="32"/>
    </row>
    <row r="17" spans="1:6" ht="31.5">
      <c r="A17" s="35" t="s">
        <v>69</v>
      </c>
      <c r="B17" s="27" t="s">
        <v>271</v>
      </c>
      <c r="C17" s="8" t="s">
        <v>56</v>
      </c>
      <c r="D17" s="62">
        <v>710.50599999999997</v>
      </c>
      <c r="E17" s="29"/>
      <c r="F17" s="30">
        <f>E17*D17</f>
        <v>0</v>
      </c>
    </row>
    <row r="18" spans="1:6" ht="15.75">
      <c r="A18" s="69"/>
      <c r="B18" s="22" t="s">
        <v>73</v>
      </c>
      <c r="C18" s="66"/>
      <c r="D18" s="71"/>
      <c r="E18" s="68"/>
      <c r="F18" s="32"/>
    </row>
    <row r="19" spans="1:6" ht="15.75">
      <c r="A19" s="26" t="s">
        <v>74</v>
      </c>
      <c r="B19" s="27" t="s">
        <v>75</v>
      </c>
      <c r="C19" s="8" t="s">
        <v>20</v>
      </c>
      <c r="D19" s="62">
        <v>685.30309999999997</v>
      </c>
      <c r="E19" s="29"/>
      <c r="F19" s="30">
        <f>E19*D19</f>
        <v>0</v>
      </c>
    </row>
    <row r="20" spans="1:6" ht="15.75">
      <c r="A20" s="26" t="s">
        <v>76</v>
      </c>
      <c r="B20" s="27" t="s">
        <v>77</v>
      </c>
      <c r="C20" s="8" t="s">
        <v>20</v>
      </c>
      <c r="D20" s="62">
        <f>D19</f>
        <v>685.30309999999997</v>
      </c>
      <c r="E20" s="29"/>
      <c r="F20" s="30">
        <f>E20*D20</f>
        <v>0</v>
      </c>
    </row>
    <row r="21" spans="1:6" ht="31.5">
      <c r="A21" s="69"/>
      <c r="B21" s="22" t="s">
        <v>80</v>
      </c>
      <c r="C21" s="66"/>
      <c r="D21" s="71"/>
      <c r="E21" s="68"/>
      <c r="F21" s="32"/>
    </row>
    <row r="22" spans="1:6" ht="31.5">
      <c r="A22" s="26" t="s">
        <v>81</v>
      </c>
      <c r="B22" s="27" t="s">
        <v>253</v>
      </c>
      <c r="C22" s="8" t="s">
        <v>83</v>
      </c>
      <c r="D22" s="62">
        <v>2241.4299999999998</v>
      </c>
      <c r="E22" s="29"/>
      <c r="F22" s="30">
        <f>E22*D22</f>
        <v>0</v>
      </c>
    </row>
    <row r="23" spans="1:6" ht="15.75">
      <c r="A23" s="35" t="s">
        <v>84</v>
      </c>
      <c r="B23" s="27" t="s">
        <v>272</v>
      </c>
      <c r="C23" s="8" t="s">
        <v>83</v>
      </c>
      <c r="D23" s="62">
        <v>2241.4299999999998</v>
      </c>
      <c r="E23" s="29"/>
      <c r="F23" s="30">
        <f>E23*D23</f>
        <v>0</v>
      </c>
    </row>
    <row r="24" spans="1:6" ht="16.5" thickBot="1">
      <c r="A24" s="42"/>
      <c r="B24" s="43"/>
      <c r="C24" s="44"/>
      <c r="D24" s="45"/>
      <c r="E24" s="46"/>
      <c r="F24" s="47"/>
    </row>
    <row r="25" spans="1:6" ht="19.5" thickTop="1" thickBot="1">
      <c r="A25" s="48"/>
      <c r="B25" s="49" t="s">
        <v>50</v>
      </c>
      <c r="C25" s="50"/>
      <c r="D25" s="51"/>
      <c r="E25" s="72"/>
      <c r="F25" s="53">
        <f>SUM(F12:F23)</f>
        <v>0</v>
      </c>
    </row>
    <row r="26" spans="1:6" ht="20.25">
      <c r="A26" s="54" t="s">
        <v>89</v>
      </c>
      <c r="B26" s="55" t="s">
        <v>90</v>
      </c>
      <c r="C26" s="56"/>
      <c r="D26" s="57"/>
      <c r="E26" s="57"/>
      <c r="F26" s="59"/>
    </row>
    <row r="27" spans="1:6" ht="15.75">
      <c r="A27" s="73"/>
      <c r="B27" s="74"/>
      <c r="C27" s="75"/>
      <c r="D27" s="76"/>
      <c r="E27" s="41"/>
      <c r="F27" s="77"/>
    </row>
    <row r="28" spans="1:6" ht="15.75">
      <c r="A28" s="78"/>
      <c r="B28" s="22" t="s">
        <v>91</v>
      </c>
      <c r="C28" s="66"/>
      <c r="D28" s="67"/>
      <c r="E28" s="67"/>
      <c r="F28" s="79"/>
    </row>
    <row r="29" spans="1:6" ht="15.75">
      <c r="A29" s="78"/>
      <c r="B29" s="22" t="s">
        <v>92</v>
      </c>
      <c r="C29" s="66"/>
      <c r="D29" s="67"/>
      <c r="E29" s="67"/>
      <c r="F29" s="79"/>
    </row>
    <row r="30" spans="1:6" ht="47.25">
      <c r="A30" s="26" t="s">
        <v>95</v>
      </c>
      <c r="B30" s="27" t="s">
        <v>96</v>
      </c>
      <c r="C30" s="8" t="s">
        <v>56</v>
      </c>
      <c r="D30" s="62">
        <v>661.07079999999996</v>
      </c>
      <c r="E30" s="29"/>
      <c r="F30" s="30">
        <f>D30*E30</f>
        <v>0</v>
      </c>
    </row>
    <row r="31" spans="1:6" ht="15.75">
      <c r="A31" s="69"/>
      <c r="B31" s="22" t="s">
        <v>273</v>
      </c>
      <c r="C31" s="66"/>
      <c r="D31" s="67"/>
      <c r="E31" s="68"/>
      <c r="F31" s="32"/>
    </row>
    <row r="32" spans="1:6" ht="31.5">
      <c r="A32" s="26" t="s">
        <v>274</v>
      </c>
      <c r="B32" s="27" t="s">
        <v>275</v>
      </c>
      <c r="C32" s="8" t="s">
        <v>20</v>
      </c>
      <c r="D32" s="62">
        <v>1342.6759999999999</v>
      </c>
      <c r="E32" s="41"/>
      <c r="F32" s="30">
        <f>D32*E32</f>
        <v>0</v>
      </c>
    </row>
    <row r="33" spans="1:6" ht="15.75">
      <c r="A33" s="69"/>
      <c r="B33" s="22" t="s">
        <v>122</v>
      </c>
      <c r="C33" s="66"/>
      <c r="D33" s="67"/>
      <c r="E33" s="68"/>
      <c r="F33" s="32"/>
    </row>
    <row r="34" spans="1:6" ht="15.75">
      <c r="A34" s="26" t="s">
        <v>123</v>
      </c>
      <c r="B34" s="27" t="s">
        <v>124</v>
      </c>
      <c r="C34" s="8" t="s">
        <v>56</v>
      </c>
      <c r="D34" s="62">
        <v>10.622047999999999</v>
      </c>
      <c r="E34" s="29"/>
      <c r="F34" s="30">
        <f>E34*D34</f>
        <v>0</v>
      </c>
    </row>
    <row r="35" spans="1:6" ht="16.5" thickBot="1">
      <c r="A35" s="83"/>
      <c r="B35" s="43"/>
      <c r="C35" s="44"/>
      <c r="D35" s="84"/>
      <c r="E35" s="85"/>
      <c r="F35" s="47"/>
    </row>
    <row r="36" spans="1:6" ht="19.5" thickTop="1" thickBot="1">
      <c r="A36" s="48"/>
      <c r="B36" s="49" t="s">
        <v>50</v>
      </c>
      <c r="C36" s="50"/>
      <c r="D36" s="51"/>
      <c r="E36" s="52"/>
      <c r="F36" s="53">
        <f>SUM(F30:F35)</f>
        <v>0</v>
      </c>
    </row>
    <row r="37" spans="1:6" ht="20.25">
      <c r="A37" s="54" t="s">
        <v>127</v>
      </c>
      <c r="B37" s="55" t="s">
        <v>128</v>
      </c>
      <c r="C37" s="56"/>
      <c r="D37" s="57"/>
      <c r="E37" s="86"/>
      <c r="F37" s="87"/>
    </row>
    <row r="38" spans="1:6" ht="16.5" thickBot="1">
      <c r="A38" s="92"/>
      <c r="B38" s="93"/>
      <c r="C38" s="94"/>
      <c r="D38" s="95"/>
      <c r="E38" s="96"/>
      <c r="F38" s="97"/>
    </row>
    <row r="39" spans="1:6" ht="19.5" thickTop="1" thickBot="1">
      <c r="A39" s="98"/>
      <c r="B39" s="99" t="s">
        <v>50</v>
      </c>
      <c r="C39" s="100"/>
      <c r="D39" s="101"/>
      <c r="E39" s="102"/>
      <c r="F39" s="53">
        <f>SUM(F38)</f>
        <v>0</v>
      </c>
    </row>
    <row r="40" spans="1:6" ht="21" thickBot="1">
      <c r="A40" s="103" t="s">
        <v>171</v>
      </c>
      <c r="B40" s="104" t="s">
        <v>261</v>
      </c>
      <c r="C40" s="105"/>
      <c r="D40" s="106"/>
      <c r="E40" s="107"/>
      <c r="F40" s="108"/>
    </row>
    <row r="41" spans="1:6" ht="16.5" thickBot="1">
      <c r="A41" s="92"/>
      <c r="B41" s="93"/>
      <c r="C41" s="94"/>
      <c r="D41" s="95"/>
      <c r="E41" s="96"/>
      <c r="F41" s="97"/>
    </row>
    <row r="42" spans="1:6" ht="19.5" thickTop="1" thickBot="1">
      <c r="A42" s="98"/>
      <c r="B42" s="99" t="s">
        <v>50</v>
      </c>
      <c r="C42" s="100"/>
      <c r="D42" s="101"/>
      <c r="E42" s="102"/>
      <c r="F42" s="53">
        <v>0</v>
      </c>
    </row>
    <row r="43" spans="1:6" ht="21" thickBot="1">
      <c r="A43" s="103" t="s">
        <v>173</v>
      </c>
      <c r="B43" s="104" t="s">
        <v>174</v>
      </c>
      <c r="C43" s="105"/>
      <c r="D43" s="106"/>
      <c r="E43" s="107"/>
      <c r="F43" s="108"/>
    </row>
    <row r="44" spans="1:6" ht="15.75">
      <c r="A44" s="69"/>
      <c r="B44" s="22" t="s">
        <v>200</v>
      </c>
      <c r="C44" s="66"/>
      <c r="D44" s="109"/>
      <c r="E44" s="68"/>
      <c r="F44" s="32"/>
    </row>
    <row r="45" spans="1:6" ht="47.25">
      <c r="A45" s="26" t="s">
        <v>203</v>
      </c>
      <c r="B45" s="27" t="s">
        <v>276</v>
      </c>
      <c r="C45" s="8" t="s">
        <v>37</v>
      </c>
      <c r="D45" s="62">
        <v>532</v>
      </c>
      <c r="E45" s="29"/>
      <c r="F45" s="30">
        <f t="shared" ref="F45" si="0">D45*E45</f>
        <v>0</v>
      </c>
    </row>
    <row r="46" spans="1:6" ht="31.5">
      <c r="A46" s="26" t="s">
        <v>277</v>
      </c>
      <c r="B46" s="27" t="s">
        <v>278</v>
      </c>
      <c r="C46" s="8" t="s">
        <v>37</v>
      </c>
      <c r="D46" s="62">
        <v>532</v>
      </c>
      <c r="E46" s="29"/>
      <c r="F46" s="30">
        <f>D46*E46</f>
        <v>0</v>
      </c>
    </row>
    <row r="47" spans="1:6" ht="16.5" thickBot="1">
      <c r="A47" s="42"/>
      <c r="B47" s="43"/>
      <c r="C47" s="44"/>
      <c r="D47" s="45"/>
      <c r="E47" s="46"/>
      <c r="F47" s="47"/>
    </row>
    <row r="48" spans="1:6" ht="19.5" thickTop="1" thickBot="1">
      <c r="A48" s="110"/>
      <c r="B48" s="49" t="s">
        <v>50</v>
      </c>
      <c r="C48" s="50"/>
      <c r="D48" s="111"/>
      <c r="E48" s="52"/>
      <c r="F48" s="53">
        <f>SUM(F44:F46)</f>
        <v>0</v>
      </c>
    </row>
    <row r="49" spans="1:6" ht="20.25">
      <c r="A49" s="54" t="s">
        <v>223</v>
      </c>
      <c r="B49" s="55" t="s">
        <v>224</v>
      </c>
      <c r="C49" s="56"/>
      <c r="D49" s="112"/>
      <c r="E49" s="86"/>
      <c r="F49" s="87"/>
    </row>
    <row r="50" spans="1:6" ht="18.75" thickBot="1">
      <c r="A50" s="116"/>
      <c r="B50" s="49" t="s">
        <v>50</v>
      </c>
      <c r="C50" s="50"/>
      <c r="D50" s="51"/>
      <c r="E50" s="52"/>
      <c r="F50" s="53">
        <f>SUM(F49)</f>
        <v>0</v>
      </c>
    </row>
  </sheetData>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7186B-EC5D-4BAD-90B3-34BD0DD4BB66}">
  <sheetPr codeName="List8"/>
  <dimension ref="A5:J50"/>
  <sheetViews>
    <sheetView view="pageBreakPreview" topLeftCell="A13" zoomScaleNormal="100" zoomScaleSheetLayoutView="100" workbookViewId="0">
      <selection activeCell="Q13" sqref="Q13"/>
    </sheetView>
  </sheetViews>
  <sheetFormatPr defaultRowHeight="15"/>
  <cols>
    <col min="1" max="1" width="4.28515625" customWidth="1"/>
    <col min="2" max="2" width="10" customWidth="1"/>
    <col min="3" max="3" width="13" customWidth="1"/>
    <col min="4" max="5" width="10" customWidth="1"/>
    <col min="6" max="6" width="11.140625" customWidth="1"/>
    <col min="7" max="7" width="3.85546875" customWidth="1"/>
    <col min="8" max="8" width="20" customWidth="1"/>
    <col min="9" max="9" width="21.5703125" customWidth="1"/>
    <col min="10" max="10" width="7.140625" customWidth="1"/>
  </cols>
  <sheetData>
    <row r="5" spans="1:10" ht="15.75">
      <c r="A5" s="121"/>
      <c r="B5" s="122"/>
      <c r="C5" s="123"/>
      <c r="D5" s="124"/>
      <c r="E5" s="125"/>
      <c r="F5" s="121"/>
      <c r="G5" s="126"/>
      <c r="H5" s="127"/>
      <c r="I5" s="128"/>
      <c r="J5" s="128"/>
    </row>
    <row r="6" spans="1:10" ht="15.75">
      <c r="A6" s="121"/>
      <c r="B6" s="122"/>
      <c r="C6" s="123"/>
      <c r="D6" s="125"/>
      <c r="E6" s="125"/>
      <c r="F6" s="121"/>
      <c r="G6" s="126"/>
      <c r="H6" s="127"/>
      <c r="I6" s="128"/>
      <c r="J6" s="128"/>
    </row>
    <row r="7" spans="1:10" ht="15.75">
      <c r="A7" s="121"/>
      <c r="B7" s="129"/>
      <c r="C7" s="123"/>
      <c r="D7" s="124"/>
      <c r="E7" s="125"/>
      <c r="F7" s="121"/>
      <c r="G7" s="126"/>
      <c r="H7" s="127"/>
      <c r="I7" s="128"/>
      <c r="J7" s="128"/>
    </row>
    <row r="8" spans="1:10" ht="15.75">
      <c r="A8" s="121"/>
      <c r="B8" s="122"/>
      <c r="C8" s="123"/>
      <c r="D8" s="124"/>
      <c r="E8" s="125"/>
      <c r="F8" s="121"/>
      <c r="G8" s="126"/>
      <c r="H8" s="127"/>
      <c r="I8" s="128"/>
      <c r="J8" s="128"/>
    </row>
    <row r="9" spans="1:10" ht="18">
      <c r="A9" s="130"/>
      <c r="B9" s="131" t="s">
        <v>237</v>
      </c>
      <c r="C9" s="132"/>
      <c r="D9" s="132"/>
      <c r="E9" s="125"/>
      <c r="F9" s="121"/>
      <c r="G9" s="133"/>
      <c r="H9" s="127"/>
      <c r="I9" s="128"/>
      <c r="J9" s="128"/>
    </row>
    <row r="10" spans="1:10" ht="18">
      <c r="A10" s="130"/>
      <c r="B10" s="134"/>
      <c r="C10" s="132"/>
      <c r="D10" s="125"/>
      <c r="E10" s="132"/>
      <c r="F10" s="135"/>
      <c r="G10" s="133"/>
      <c r="H10" s="127"/>
      <c r="I10" s="128"/>
      <c r="J10" s="128"/>
    </row>
    <row r="11" spans="1:10" ht="18">
      <c r="A11" s="136"/>
      <c r="B11" s="137"/>
      <c r="C11" s="132"/>
      <c r="D11" s="133"/>
      <c r="E11" s="138"/>
      <c r="F11" s="135"/>
      <c r="G11" s="133"/>
      <c r="H11" s="127"/>
      <c r="I11" s="128"/>
      <c r="J11" s="128"/>
    </row>
    <row r="12" spans="1:10" ht="18">
      <c r="A12" s="136"/>
      <c r="B12" s="556" t="s">
        <v>238</v>
      </c>
      <c r="C12" s="570"/>
      <c r="D12" s="571"/>
      <c r="E12" s="572"/>
      <c r="F12" s="573"/>
      <c r="G12" s="571"/>
      <c r="H12" s="553"/>
      <c r="I12" s="574"/>
      <c r="J12" s="128"/>
    </row>
    <row r="13" spans="1:10" ht="23.25">
      <c r="A13" s="136"/>
      <c r="B13" s="556" t="s">
        <v>292</v>
      </c>
      <c r="C13" s="575"/>
      <c r="D13" s="576"/>
      <c r="E13" s="576"/>
      <c r="F13" s="576"/>
      <c r="G13" s="577"/>
      <c r="H13" s="578"/>
      <c r="I13" s="579"/>
      <c r="J13" s="144"/>
    </row>
    <row r="14" spans="1:10" ht="23.25">
      <c r="A14" s="137"/>
      <c r="B14" s="137"/>
      <c r="C14" s="145"/>
      <c r="D14" s="146"/>
      <c r="E14" s="146"/>
      <c r="F14" s="146"/>
      <c r="G14" s="141"/>
      <c r="H14" s="142"/>
      <c r="I14" s="143"/>
      <c r="J14" s="144"/>
    </row>
    <row r="15" spans="1:10" ht="23.25">
      <c r="A15" s="137"/>
      <c r="B15" s="137"/>
      <c r="C15" s="139"/>
      <c r="D15" s="140"/>
      <c r="E15" s="140"/>
      <c r="F15" s="140"/>
      <c r="G15" s="141"/>
      <c r="H15" s="142"/>
      <c r="I15" s="143"/>
      <c r="J15" s="144"/>
    </row>
    <row r="16" spans="1:10" ht="23.25">
      <c r="A16" s="141"/>
      <c r="B16" s="141"/>
      <c r="C16" s="147"/>
      <c r="D16" s="148"/>
      <c r="E16" s="148"/>
      <c r="F16" s="148"/>
      <c r="G16" s="141"/>
      <c r="H16" s="142" t="s">
        <v>240</v>
      </c>
      <c r="I16" s="149"/>
      <c r="J16" s="144"/>
    </row>
    <row r="17" spans="1:10" ht="23.25">
      <c r="B17" s="137"/>
      <c r="G17" s="137"/>
      <c r="H17" s="142" t="s">
        <v>240</v>
      </c>
      <c r="I17" s="143"/>
      <c r="J17" s="150"/>
    </row>
    <row r="18" spans="1:10" ht="18">
      <c r="A18" s="122"/>
      <c r="B18" s="122"/>
      <c r="C18" s="122" t="s">
        <v>241</v>
      </c>
      <c r="D18" s="151"/>
      <c r="E18" s="152"/>
      <c r="F18" s="152"/>
      <c r="G18" s="152"/>
      <c r="H18" s="122"/>
      <c r="I18" s="122"/>
      <c r="J18" s="150"/>
    </row>
    <row r="19" spans="1:10" ht="23.25">
      <c r="A19" s="122"/>
      <c r="B19" s="122"/>
      <c r="C19" s="122"/>
      <c r="D19" s="151"/>
      <c r="E19" s="152"/>
      <c r="F19" s="152"/>
      <c r="G19" s="152"/>
      <c r="H19" s="122"/>
      <c r="I19" s="153"/>
      <c r="J19" s="150"/>
    </row>
    <row r="20" spans="1:10" ht="18">
      <c r="A20" s="122"/>
      <c r="B20" s="122"/>
      <c r="C20" s="122"/>
      <c r="D20" s="151"/>
      <c r="E20" s="152"/>
      <c r="F20" s="152"/>
      <c r="G20" s="133" t="s">
        <v>240</v>
      </c>
      <c r="H20" s="152"/>
      <c r="I20" s="154"/>
      <c r="J20" s="150"/>
    </row>
    <row r="21" spans="1:10" ht="15.75">
      <c r="A21" s="122"/>
      <c r="B21" s="122"/>
      <c r="C21" s="122"/>
      <c r="D21" s="151"/>
      <c r="E21" s="152"/>
      <c r="F21" s="152"/>
      <c r="G21" s="155"/>
      <c r="H21" s="156" t="s">
        <v>240</v>
      </c>
      <c r="I21" s="157" t="s">
        <v>242</v>
      </c>
      <c r="J21" s="155"/>
    </row>
    <row r="22" spans="1:10" ht="15.75">
      <c r="A22" s="122"/>
      <c r="B22" s="122"/>
      <c r="C22" s="122"/>
      <c r="D22" s="151"/>
      <c r="E22" s="152"/>
      <c r="F22" s="152"/>
      <c r="G22" s="152"/>
      <c r="H22" s="152"/>
      <c r="I22" s="158"/>
      <c r="J22" s="155"/>
    </row>
    <row r="23" spans="1:10" ht="15.75">
      <c r="A23" s="122"/>
      <c r="B23" s="127"/>
      <c r="C23" s="122" t="s">
        <v>243</v>
      </c>
      <c r="D23" s="151"/>
      <c r="E23" s="152"/>
      <c r="F23" s="152"/>
      <c r="G23" s="152"/>
      <c r="H23" s="152"/>
      <c r="I23" s="159">
        <f>'mešane površine'!F8</f>
        <v>0</v>
      </c>
      <c r="J23" s="160"/>
    </row>
    <row r="24" spans="1:10" ht="15.75">
      <c r="A24" s="122"/>
      <c r="B24" s="127"/>
      <c r="C24" s="122" t="s">
        <v>244</v>
      </c>
      <c r="D24" s="151"/>
      <c r="E24" s="161"/>
      <c r="F24" s="161"/>
      <c r="G24" s="161"/>
      <c r="H24" s="161"/>
      <c r="I24" s="159">
        <f>'mešane površine'!F26</f>
        <v>0</v>
      </c>
      <c r="J24" s="160"/>
    </row>
    <row r="25" spans="1:10" ht="15.75">
      <c r="A25" s="122"/>
      <c r="B25" s="127"/>
      <c r="C25" s="122" t="s">
        <v>245</v>
      </c>
      <c r="D25" s="151"/>
      <c r="E25" s="152"/>
      <c r="F25" s="152"/>
      <c r="G25" s="152"/>
      <c r="H25" s="152"/>
      <c r="I25" s="159">
        <f>'mešane površine'!F43</f>
        <v>0</v>
      </c>
      <c r="J25" s="160"/>
    </row>
    <row r="26" spans="1:10" ht="15.75">
      <c r="A26" s="122"/>
      <c r="B26" s="127"/>
      <c r="C26" s="122" t="s">
        <v>246</v>
      </c>
      <c r="D26" s="151"/>
      <c r="E26" s="152"/>
      <c r="F26" s="152"/>
      <c r="G26" s="152"/>
      <c r="H26" s="152"/>
      <c r="I26" s="159">
        <f>'mešane površine'!F46</f>
        <v>0</v>
      </c>
      <c r="J26" s="160"/>
    </row>
    <row r="27" spans="1:10" ht="15.75">
      <c r="A27" s="122"/>
      <c r="B27" s="127"/>
      <c r="C27" s="122" t="s">
        <v>247</v>
      </c>
      <c r="D27" s="151"/>
      <c r="E27" s="152"/>
      <c r="F27" s="152"/>
      <c r="G27" s="152"/>
      <c r="H27" s="152"/>
      <c r="I27" s="159">
        <f>'mešane površine'!F49</f>
        <v>0</v>
      </c>
      <c r="J27" s="160"/>
    </row>
    <row r="28" spans="1:10" ht="15.75">
      <c r="A28" s="122"/>
      <c r="B28" s="127"/>
      <c r="C28" s="122" t="s">
        <v>248</v>
      </c>
      <c r="D28" s="151"/>
      <c r="E28" s="152"/>
      <c r="F28" s="152"/>
      <c r="G28" s="152"/>
      <c r="H28" s="152"/>
      <c r="I28" s="159">
        <f>'mešane površine'!F61</f>
        <v>0</v>
      </c>
      <c r="J28" s="160"/>
    </row>
    <row r="29" spans="1:10" ht="15.75">
      <c r="A29" s="122"/>
      <c r="B29" s="127"/>
      <c r="C29" s="162" t="s">
        <v>249</v>
      </c>
      <c r="D29" s="163"/>
      <c r="E29" s="163"/>
      <c r="F29" s="163"/>
      <c r="G29" s="163"/>
      <c r="H29" s="164"/>
      <c r="I29" s="165">
        <f>'mešane površine'!F63</f>
        <v>0</v>
      </c>
      <c r="J29" s="160"/>
    </row>
    <row r="30" spans="1:10" ht="15.75">
      <c r="A30" s="122"/>
      <c r="B30" s="127"/>
      <c r="C30" s="122"/>
      <c r="D30" s="151"/>
      <c r="E30" s="151"/>
      <c r="F30" s="151"/>
      <c r="G30" s="151"/>
      <c r="H30" s="152"/>
      <c r="I30" s="166"/>
      <c r="J30" s="160"/>
    </row>
    <row r="31" spans="1:10" ht="16.5" thickBot="1">
      <c r="A31" s="122"/>
      <c r="B31" s="133"/>
      <c r="C31" s="162" t="s">
        <v>250</v>
      </c>
      <c r="D31" s="163"/>
      <c r="E31" s="164"/>
      <c r="F31" s="164"/>
      <c r="G31" s="164"/>
      <c r="H31" s="167"/>
      <c r="I31" s="168">
        <f>SUM(I23:I30)</f>
        <v>0</v>
      </c>
      <c r="J31" s="160"/>
    </row>
    <row r="32" spans="1:10" ht="16.5" thickTop="1">
      <c r="A32" s="133"/>
      <c r="B32" s="122"/>
      <c r="C32" s="133"/>
      <c r="D32" s="169"/>
      <c r="E32" s="170"/>
      <c r="F32" s="170"/>
      <c r="G32" s="170"/>
      <c r="H32" s="133"/>
      <c r="I32" s="133"/>
      <c r="J32" s="144"/>
    </row>
    <row r="33" spans="1:10" ht="16.5" thickBot="1">
      <c r="A33" s="141"/>
      <c r="B33" s="171"/>
      <c r="C33" s="172" t="s">
        <v>251</v>
      </c>
      <c r="D33" s="163"/>
      <c r="E33" s="164"/>
      <c r="F33" s="164"/>
      <c r="G33" s="164"/>
      <c r="H33" s="167"/>
      <c r="I33" s="168">
        <f>I31*0.22</f>
        <v>0</v>
      </c>
      <c r="J33" s="144"/>
    </row>
    <row r="34" spans="1:10" ht="18.75" thickTop="1">
      <c r="A34" s="171"/>
      <c r="B34" s="137"/>
      <c r="C34" s="133"/>
      <c r="D34" s="169"/>
      <c r="E34" s="170"/>
      <c r="F34" s="170"/>
      <c r="G34" s="170"/>
      <c r="H34" s="133"/>
      <c r="I34" s="133"/>
      <c r="J34" s="144"/>
    </row>
    <row r="35" spans="1:10" ht="16.5" thickBot="1">
      <c r="A35" s="171"/>
      <c r="B35" s="144"/>
      <c r="C35" s="162" t="s">
        <v>252</v>
      </c>
      <c r="D35" s="163"/>
      <c r="E35" s="164"/>
      <c r="F35" s="164"/>
      <c r="G35" s="164"/>
      <c r="H35" s="167"/>
      <c r="I35" s="168">
        <f>SUM(I31+I33)</f>
        <v>0</v>
      </c>
      <c r="J35" s="144"/>
    </row>
    <row r="36" spans="1:10" ht="15.75" thickTop="1">
      <c r="A36" s="171"/>
      <c r="B36" s="144"/>
      <c r="C36" s="144"/>
      <c r="D36" s="173"/>
      <c r="E36" s="174"/>
      <c r="F36" s="174"/>
      <c r="G36" s="174"/>
      <c r="H36" s="171"/>
      <c r="I36" s="171"/>
      <c r="J36" s="144"/>
    </row>
    <row r="37" spans="1:10">
      <c r="A37" s="171"/>
      <c r="B37" s="144"/>
      <c r="C37" s="144"/>
      <c r="D37" s="173"/>
      <c r="E37" s="174"/>
      <c r="F37" s="174"/>
      <c r="G37" s="174"/>
      <c r="H37" s="171"/>
      <c r="I37" s="171"/>
      <c r="J37" s="144"/>
    </row>
    <row r="38" spans="1:10">
      <c r="A38" s="171"/>
      <c r="B38" s="171"/>
      <c r="C38" s="144"/>
      <c r="D38" s="173"/>
      <c r="E38" s="174"/>
      <c r="F38" s="174"/>
      <c r="G38" s="174"/>
      <c r="H38" s="171"/>
      <c r="I38" s="171"/>
      <c r="J38" s="144"/>
    </row>
    <row r="39" spans="1:10">
      <c r="A39" s="171"/>
      <c r="B39" s="171"/>
      <c r="C39" s="171"/>
      <c r="D39" s="173"/>
      <c r="E39" s="174"/>
      <c r="F39" s="174"/>
      <c r="G39" s="174"/>
      <c r="H39" s="171"/>
      <c r="I39" s="171"/>
      <c r="J39" s="144"/>
    </row>
    <row r="40" spans="1:10">
      <c r="A40" s="171"/>
      <c r="B40" s="141"/>
      <c r="C40" s="175"/>
      <c r="D40" s="176"/>
      <c r="E40" s="146"/>
      <c r="F40" s="146"/>
      <c r="G40" s="146"/>
      <c r="H40" s="144"/>
      <c r="I40" s="144"/>
      <c r="J40" s="144"/>
    </row>
    <row r="41" spans="1:10">
      <c r="A41" s="141"/>
      <c r="B41" s="144"/>
      <c r="C41" s="144"/>
      <c r="D41" s="145"/>
      <c r="E41" s="146"/>
      <c r="F41" s="146"/>
      <c r="G41" s="146"/>
      <c r="H41" s="144"/>
      <c r="I41" s="144"/>
      <c r="J41" s="144"/>
    </row>
    <row r="42" spans="1:10">
      <c r="A42" s="144"/>
      <c r="B42" s="144"/>
      <c r="C42" s="144"/>
      <c r="D42" s="145"/>
      <c r="E42" s="146"/>
      <c r="F42" s="146"/>
      <c r="G42" s="146"/>
      <c r="H42" s="144"/>
      <c r="I42" s="144"/>
      <c r="J42" s="144"/>
    </row>
    <row r="43" spans="1:10" ht="15.75">
      <c r="A43" s="144"/>
      <c r="B43" s="144"/>
      <c r="C43" s="177"/>
      <c r="D43" s="178"/>
      <c r="E43" s="179"/>
      <c r="F43" s="179"/>
      <c r="G43" s="179"/>
      <c r="H43" s="180"/>
      <c r="I43" s="180"/>
      <c r="J43" s="144"/>
    </row>
    <row r="44" spans="1:10" ht="15.75">
      <c r="A44" s="144"/>
      <c r="B44" s="144"/>
      <c r="C44" s="180"/>
      <c r="D44" s="178"/>
      <c r="E44" s="179"/>
      <c r="F44" s="179"/>
      <c r="G44" s="179"/>
      <c r="H44" s="180"/>
      <c r="I44" s="180"/>
      <c r="J44" s="144"/>
    </row>
    <row r="45" spans="1:10" ht="15.75">
      <c r="A45" s="144"/>
      <c r="B45" s="144"/>
      <c r="C45" s="180"/>
      <c r="D45" s="178"/>
      <c r="E45" s="179"/>
      <c r="F45" s="179"/>
      <c r="G45" s="179"/>
      <c r="H45" s="180"/>
      <c r="I45" s="180"/>
      <c r="J45" s="144"/>
    </row>
    <row r="46" spans="1:10" ht="18">
      <c r="A46" s="144"/>
      <c r="B46" s="144"/>
      <c r="C46" s="181"/>
      <c r="D46" s="182"/>
      <c r="E46" s="182"/>
      <c r="F46" s="182"/>
      <c r="G46" s="183"/>
      <c r="H46" s="141"/>
      <c r="I46" s="175"/>
      <c r="J46" s="144"/>
    </row>
    <row r="47" spans="1:10" ht="18">
      <c r="A47" s="144"/>
      <c r="B47" s="181"/>
      <c r="C47" s="123"/>
      <c r="D47" s="123"/>
      <c r="E47" s="125"/>
      <c r="F47" s="121"/>
      <c r="G47" s="126"/>
      <c r="H47" s="127"/>
      <c r="I47" s="175"/>
      <c r="J47" s="144"/>
    </row>
    <row r="48" spans="1:10" ht="15.75">
      <c r="A48" s="144"/>
      <c r="B48" s="129"/>
      <c r="C48" s="123"/>
      <c r="D48" s="125"/>
      <c r="E48" s="125"/>
      <c r="F48" s="121"/>
      <c r="G48" s="126"/>
      <c r="H48" s="127"/>
      <c r="I48" s="144"/>
      <c r="J48" s="144"/>
    </row>
    <row r="49" spans="1:10" ht="15.75">
      <c r="A49" s="144"/>
      <c r="B49" s="122"/>
      <c r="C49" s="123"/>
      <c r="D49" s="124"/>
      <c r="E49" s="125"/>
      <c r="F49" s="121"/>
      <c r="G49" s="126"/>
      <c r="H49" s="127"/>
      <c r="I49" s="144"/>
      <c r="J49" s="144"/>
    </row>
    <row r="50" spans="1:10" ht="18">
      <c r="A50" s="181"/>
      <c r="B50" s="129"/>
      <c r="C50" s="123"/>
      <c r="D50" s="124"/>
      <c r="E50" s="125"/>
      <c r="F50" s="121"/>
      <c r="G50" s="126"/>
      <c r="H50" s="127"/>
      <c r="I50" s="128"/>
      <c r="J50" s="144"/>
    </row>
  </sheetData>
  <pageMargins left="0.7" right="0.7" top="0.75" bottom="0.75" header="0.3" footer="0.3"/>
  <pageSetup paperSize="9"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784F6-2980-4E88-BF2C-410AC43B82EA}">
  <sheetPr codeName="List9"/>
  <dimension ref="A1:F63"/>
  <sheetViews>
    <sheetView view="pageBreakPreview" topLeftCell="A13" zoomScaleNormal="100" zoomScaleSheetLayoutView="100" workbookViewId="0">
      <selection activeCell="E6" sqref="E6:E59"/>
    </sheetView>
  </sheetViews>
  <sheetFormatPr defaultRowHeight="15"/>
  <cols>
    <col min="1" max="1" width="11.5703125" customWidth="1"/>
    <col min="2" max="2" width="63.5703125" customWidth="1"/>
    <col min="3" max="3" width="8.7109375" customWidth="1"/>
    <col min="4" max="4" width="14.42578125" customWidth="1"/>
    <col min="5" max="5" width="15.42578125" customWidth="1"/>
    <col min="6" max="6" width="19.42578125" customWidth="1"/>
  </cols>
  <sheetData>
    <row r="1" spans="1:6" ht="15.75">
      <c r="A1" s="1" t="s">
        <v>0</v>
      </c>
      <c r="B1" s="2" t="s">
        <v>1</v>
      </c>
      <c r="C1" s="2" t="s">
        <v>2</v>
      </c>
      <c r="D1" s="3" t="s">
        <v>3</v>
      </c>
      <c r="E1" s="4" t="s">
        <v>4</v>
      </c>
      <c r="F1" s="5" t="s">
        <v>5</v>
      </c>
    </row>
    <row r="2" spans="1:6" ht="15.75">
      <c r="A2" s="6"/>
      <c r="B2" s="7"/>
      <c r="C2" s="8"/>
      <c r="D2" s="9"/>
      <c r="E2" s="9"/>
      <c r="F2" s="10"/>
    </row>
    <row r="3" spans="1:6" ht="20.25">
      <c r="A3" s="11" t="s">
        <v>6</v>
      </c>
      <c r="B3" s="12" t="s">
        <v>7</v>
      </c>
      <c r="C3" s="13"/>
      <c r="D3" s="14"/>
      <c r="E3" s="14"/>
      <c r="F3" s="15"/>
    </row>
    <row r="4" spans="1:6" ht="15.75">
      <c r="A4" s="16"/>
      <c r="B4" s="17"/>
      <c r="C4" s="18"/>
      <c r="D4" s="19"/>
      <c r="E4" s="19"/>
      <c r="F4" s="20"/>
    </row>
    <row r="5" spans="1:6" ht="15.75">
      <c r="A5" s="21"/>
      <c r="B5" s="22" t="s">
        <v>17</v>
      </c>
      <c r="C5" s="23"/>
      <c r="D5" s="31"/>
      <c r="E5" s="24"/>
      <c r="F5" s="32"/>
    </row>
    <row r="6" spans="1:6" ht="31.5">
      <c r="A6" s="70" t="s">
        <v>18</v>
      </c>
      <c r="B6" s="27" t="s">
        <v>19</v>
      </c>
      <c r="C6" s="8" t="s">
        <v>20</v>
      </c>
      <c r="D6" s="28">
        <v>50</v>
      </c>
      <c r="E6" s="29"/>
      <c r="F6" s="30">
        <f>E6*D6</f>
        <v>0</v>
      </c>
    </row>
    <row r="7" spans="1:6" ht="16.5" thickBot="1">
      <c r="A7" s="42"/>
      <c r="B7" s="43"/>
      <c r="C7" s="44"/>
      <c r="D7" s="45"/>
      <c r="E7" s="46"/>
      <c r="F7" s="47"/>
    </row>
    <row r="8" spans="1:6" ht="19.5" thickTop="1" thickBot="1">
      <c r="A8" s="48"/>
      <c r="B8" s="49" t="s">
        <v>50</v>
      </c>
      <c r="C8" s="50"/>
      <c r="D8" s="51"/>
      <c r="E8" s="52"/>
      <c r="F8" s="53">
        <f>SUM(F5:F7)</f>
        <v>0</v>
      </c>
    </row>
    <row r="9" spans="1:6" ht="20.25">
      <c r="A9" s="54" t="s">
        <v>51</v>
      </c>
      <c r="B9" s="55" t="s">
        <v>52</v>
      </c>
      <c r="C9" s="56"/>
      <c r="D9" s="57"/>
      <c r="E9" s="58"/>
      <c r="F9" s="59"/>
    </row>
    <row r="10" spans="1:6" ht="15.75">
      <c r="A10" s="60"/>
      <c r="B10" s="61"/>
      <c r="C10" s="8"/>
      <c r="D10" s="62"/>
      <c r="E10" s="63"/>
      <c r="F10" s="64"/>
    </row>
    <row r="11" spans="1:6" ht="15.75">
      <c r="A11" s="65"/>
      <c r="B11" s="22" t="s">
        <v>53</v>
      </c>
      <c r="C11" s="66"/>
      <c r="D11" s="67"/>
      <c r="E11" s="68"/>
      <c r="F11" s="38"/>
    </row>
    <row r="12" spans="1:6" ht="31.5">
      <c r="A12" s="26" t="s">
        <v>54</v>
      </c>
      <c r="B12" s="27" t="s">
        <v>55</v>
      </c>
      <c r="C12" s="8" t="s">
        <v>56</v>
      </c>
      <c r="D12" s="62">
        <v>74.844999999999999</v>
      </c>
      <c r="E12" s="29"/>
      <c r="F12" s="30">
        <f>E12*D12</f>
        <v>0</v>
      </c>
    </row>
    <row r="13" spans="1:6" ht="15.75">
      <c r="A13" s="26" t="s">
        <v>59</v>
      </c>
      <c r="B13" s="27" t="s">
        <v>60</v>
      </c>
      <c r="C13" s="8" t="s">
        <v>56</v>
      </c>
      <c r="D13" s="62">
        <v>1660.01</v>
      </c>
      <c r="E13" s="29"/>
      <c r="F13" s="30">
        <f>E13*D13</f>
        <v>0</v>
      </c>
    </row>
    <row r="14" spans="1:6" ht="15.75">
      <c r="A14" s="69"/>
      <c r="B14" s="22" t="s">
        <v>63</v>
      </c>
      <c r="C14" s="66"/>
      <c r="D14" s="67"/>
      <c r="E14" s="68"/>
      <c r="F14" s="32"/>
    </row>
    <row r="15" spans="1:6" ht="31.5">
      <c r="A15" s="26" t="s">
        <v>64</v>
      </c>
      <c r="B15" s="27" t="s">
        <v>65</v>
      </c>
      <c r="C15" s="8" t="s">
        <v>20</v>
      </c>
      <c r="D15" s="62">
        <v>2082.04</v>
      </c>
      <c r="E15" s="29"/>
      <c r="F15" s="30">
        <f>E15*D15</f>
        <v>0</v>
      </c>
    </row>
    <row r="16" spans="1:6" ht="15.75">
      <c r="A16" s="69"/>
      <c r="B16" s="22" t="s">
        <v>66</v>
      </c>
      <c r="C16" s="66"/>
      <c r="D16" s="67"/>
      <c r="E16" s="68"/>
      <c r="F16" s="32"/>
    </row>
    <row r="17" spans="1:6" ht="31.5">
      <c r="A17" s="35" t="s">
        <v>69</v>
      </c>
      <c r="B17" s="27" t="s">
        <v>271</v>
      </c>
      <c r="C17" s="8" t="s">
        <v>56</v>
      </c>
      <c r="D17" s="62">
        <v>496.64</v>
      </c>
      <c r="E17" s="29"/>
      <c r="F17" s="30">
        <f>E17*D17</f>
        <v>0</v>
      </c>
    </row>
    <row r="18" spans="1:6" ht="15.75">
      <c r="A18" s="70" t="s">
        <v>67</v>
      </c>
      <c r="B18" s="27" t="s">
        <v>68</v>
      </c>
      <c r="C18" s="8" t="s">
        <v>56</v>
      </c>
      <c r="D18" s="62">
        <v>17.86</v>
      </c>
      <c r="E18" s="29"/>
      <c r="F18" s="30">
        <f>E18*D18</f>
        <v>0</v>
      </c>
    </row>
    <row r="19" spans="1:6" ht="15.75">
      <c r="A19" s="69"/>
      <c r="B19" s="22" t="s">
        <v>73</v>
      </c>
      <c r="C19" s="66"/>
      <c r="D19" s="71"/>
      <c r="E19" s="68"/>
      <c r="F19" s="32"/>
    </row>
    <row r="20" spans="1:6" ht="15.75">
      <c r="A20" s="26" t="s">
        <v>74</v>
      </c>
      <c r="B20" s="27" t="s">
        <v>75</v>
      </c>
      <c r="C20" s="8" t="s">
        <v>20</v>
      </c>
      <c r="D20" s="62">
        <v>897.72400000000005</v>
      </c>
      <c r="E20" s="29"/>
      <c r="F20" s="30">
        <f>E20*D20</f>
        <v>0</v>
      </c>
    </row>
    <row r="21" spans="1:6" ht="15.75">
      <c r="A21" s="26" t="s">
        <v>76</v>
      </c>
      <c r="B21" s="27" t="s">
        <v>77</v>
      </c>
      <c r="C21" s="8" t="s">
        <v>20</v>
      </c>
      <c r="D21" s="62">
        <f>D20</f>
        <v>897.72400000000005</v>
      </c>
      <c r="E21" s="29"/>
      <c r="F21" s="30">
        <f>E21*D21</f>
        <v>0</v>
      </c>
    </row>
    <row r="22" spans="1:6" ht="31.5">
      <c r="A22" s="69"/>
      <c r="B22" s="22" t="s">
        <v>80</v>
      </c>
      <c r="C22" s="66"/>
      <c r="D22" s="71"/>
      <c r="E22" s="68"/>
      <c r="F22" s="32"/>
    </row>
    <row r="23" spans="1:6" ht="31.5">
      <c r="A23" s="26" t="s">
        <v>81</v>
      </c>
      <c r="B23" s="27" t="s">
        <v>253</v>
      </c>
      <c r="C23" s="8" t="s">
        <v>83</v>
      </c>
      <c r="D23" s="62">
        <v>3188.2190000000001</v>
      </c>
      <c r="E23" s="29"/>
      <c r="F23" s="30">
        <f>E23*D23</f>
        <v>0</v>
      </c>
    </row>
    <row r="24" spans="1:6" ht="15.75">
      <c r="A24" s="35" t="s">
        <v>84</v>
      </c>
      <c r="B24" s="27" t="s">
        <v>272</v>
      </c>
      <c r="C24" s="8" t="s">
        <v>83</v>
      </c>
      <c r="D24" s="62">
        <v>3188.2190000000001</v>
      </c>
      <c r="E24" s="29"/>
      <c r="F24" s="30">
        <f>E24*D24</f>
        <v>0</v>
      </c>
    </row>
    <row r="25" spans="1:6" ht="16.5" thickBot="1">
      <c r="A25" s="42"/>
      <c r="B25" s="43"/>
      <c r="C25" s="44"/>
      <c r="D25" s="45"/>
      <c r="E25" s="46"/>
      <c r="F25" s="47"/>
    </row>
    <row r="26" spans="1:6" ht="19.5" thickTop="1" thickBot="1">
      <c r="A26" s="48"/>
      <c r="B26" s="49" t="s">
        <v>50</v>
      </c>
      <c r="C26" s="50"/>
      <c r="D26" s="51"/>
      <c r="E26" s="72"/>
      <c r="F26" s="53">
        <f>SUM(F12:F24)</f>
        <v>0</v>
      </c>
    </row>
    <row r="27" spans="1:6" ht="20.25">
      <c r="A27" s="54" t="s">
        <v>89</v>
      </c>
      <c r="B27" s="55" t="s">
        <v>90</v>
      </c>
      <c r="C27" s="56"/>
      <c r="D27" s="57"/>
      <c r="E27" s="57"/>
      <c r="F27" s="59"/>
    </row>
    <row r="28" spans="1:6" ht="15.75">
      <c r="A28" s="73"/>
      <c r="B28" s="74"/>
      <c r="C28" s="75"/>
      <c r="D28" s="76"/>
      <c r="E28" s="41"/>
      <c r="F28" s="77"/>
    </row>
    <row r="29" spans="1:6" ht="15.75">
      <c r="A29" s="78"/>
      <c r="B29" s="22" t="s">
        <v>91</v>
      </c>
      <c r="C29" s="66"/>
      <c r="D29" s="67"/>
      <c r="E29" s="67"/>
      <c r="F29" s="79"/>
    </row>
    <row r="30" spans="1:6" ht="15.75">
      <c r="A30" s="78"/>
      <c r="B30" s="22" t="s">
        <v>92</v>
      </c>
      <c r="C30" s="66"/>
      <c r="D30" s="67"/>
      <c r="E30" s="67"/>
      <c r="F30" s="79"/>
    </row>
    <row r="31" spans="1:6" ht="47.25">
      <c r="A31" s="26" t="s">
        <v>95</v>
      </c>
      <c r="B31" s="27" t="s">
        <v>96</v>
      </c>
      <c r="C31" s="8" t="s">
        <v>56</v>
      </c>
      <c r="D31" s="62">
        <v>416.12</v>
      </c>
      <c r="E31" s="29"/>
      <c r="F31" s="30">
        <f>D31*E31</f>
        <v>0</v>
      </c>
    </row>
    <row r="32" spans="1:6" ht="15.75">
      <c r="A32" s="69"/>
      <c r="B32" s="22" t="s">
        <v>97</v>
      </c>
      <c r="C32" s="66"/>
      <c r="D32" s="67"/>
      <c r="E32" s="68"/>
      <c r="F32" s="32"/>
    </row>
    <row r="33" spans="1:6" ht="31.5">
      <c r="A33" s="26" t="s">
        <v>255</v>
      </c>
      <c r="B33" s="27" t="s">
        <v>256</v>
      </c>
      <c r="C33" s="8" t="s">
        <v>20</v>
      </c>
      <c r="D33" s="62">
        <f>877.828*1.02</f>
        <v>895.38455999999996</v>
      </c>
      <c r="E33" s="41"/>
      <c r="F33" s="30">
        <f>D33*E33</f>
        <v>0</v>
      </c>
    </row>
    <row r="34" spans="1:6" ht="15.75">
      <c r="A34" s="78"/>
      <c r="B34" s="22" t="s">
        <v>102</v>
      </c>
      <c r="C34" s="66"/>
      <c r="D34" s="67"/>
      <c r="E34" s="67"/>
      <c r="F34" s="79"/>
    </row>
    <row r="35" spans="1:6" ht="15.75">
      <c r="A35" s="69"/>
      <c r="B35" s="22" t="s">
        <v>103</v>
      </c>
      <c r="C35" s="66"/>
      <c r="D35" s="67"/>
      <c r="E35" s="68"/>
      <c r="F35" s="32"/>
    </row>
    <row r="36" spans="1:6" ht="31.5">
      <c r="A36" s="26" t="s">
        <v>257</v>
      </c>
      <c r="B36" s="27" t="s">
        <v>258</v>
      </c>
      <c r="C36" s="8" t="s">
        <v>20</v>
      </c>
      <c r="D36" s="62">
        <v>877.82799999999997</v>
      </c>
      <c r="E36" s="41"/>
      <c r="F36" s="30">
        <f>D36*E36</f>
        <v>0</v>
      </c>
    </row>
    <row r="37" spans="1:6" ht="31.5">
      <c r="A37" s="26" t="s">
        <v>259</v>
      </c>
      <c r="B37" s="27" t="s">
        <v>260</v>
      </c>
      <c r="C37" s="8" t="s">
        <v>20</v>
      </c>
      <c r="D37" s="62">
        <v>391.76</v>
      </c>
      <c r="E37" s="41"/>
      <c r="F37" s="30">
        <f>D37*E37</f>
        <v>0</v>
      </c>
    </row>
    <row r="38" spans="1:6" ht="15.75">
      <c r="A38" s="78"/>
      <c r="B38" s="22" t="s">
        <v>280</v>
      </c>
      <c r="C38" s="66"/>
      <c r="D38" s="67"/>
      <c r="E38" s="67"/>
      <c r="F38" s="79"/>
    </row>
    <row r="39" spans="1:6" ht="47.25">
      <c r="A39" s="26" t="s">
        <v>281</v>
      </c>
      <c r="B39" s="27" t="s">
        <v>282</v>
      </c>
      <c r="C39" s="8" t="s">
        <v>20</v>
      </c>
      <c r="D39" s="62">
        <v>26</v>
      </c>
      <c r="E39" s="41"/>
      <c r="F39" s="30">
        <f>E39*D39</f>
        <v>0</v>
      </c>
    </row>
    <row r="40" spans="1:6" ht="15.75">
      <c r="A40" s="69"/>
      <c r="B40" s="22" t="s">
        <v>122</v>
      </c>
      <c r="C40" s="66"/>
      <c r="D40" s="67"/>
      <c r="E40" s="68"/>
      <c r="F40" s="32"/>
    </row>
    <row r="41" spans="1:6" ht="15.75">
      <c r="A41" s="26" t="s">
        <v>123</v>
      </c>
      <c r="B41" s="27" t="s">
        <v>124</v>
      </c>
      <c r="C41" s="8" t="s">
        <v>56</v>
      </c>
      <c r="D41" s="62">
        <v>6.9</v>
      </c>
      <c r="E41" s="29"/>
      <c r="F41" s="30">
        <f>E41*D41</f>
        <v>0</v>
      </c>
    </row>
    <row r="42" spans="1:6" ht="16.5" thickBot="1">
      <c r="A42" s="83"/>
      <c r="B42" s="43"/>
      <c r="C42" s="44"/>
      <c r="D42" s="84"/>
      <c r="E42" s="85"/>
      <c r="F42" s="47"/>
    </row>
    <row r="43" spans="1:6" ht="19.5" thickTop="1" thickBot="1">
      <c r="A43" s="48"/>
      <c r="B43" s="49" t="s">
        <v>50</v>
      </c>
      <c r="C43" s="50"/>
      <c r="D43" s="51"/>
      <c r="E43" s="52"/>
      <c r="F43" s="53">
        <f>SUM(F31:F42)</f>
        <v>0</v>
      </c>
    </row>
    <row r="44" spans="1:6" ht="20.25">
      <c r="A44" s="54" t="s">
        <v>127</v>
      </c>
      <c r="B44" s="55" t="s">
        <v>128</v>
      </c>
      <c r="C44" s="56"/>
      <c r="D44" s="57"/>
      <c r="E44" s="86"/>
      <c r="F44" s="87"/>
    </row>
    <row r="45" spans="1:6" ht="16.5" thickBot="1">
      <c r="A45" s="92"/>
      <c r="B45" s="93"/>
      <c r="C45" s="94"/>
      <c r="D45" s="95"/>
      <c r="E45" s="96"/>
      <c r="F45" s="97"/>
    </row>
    <row r="46" spans="1:6" ht="19.5" thickTop="1" thickBot="1">
      <c r="A46" s="98"/>
      <c r="B46" s="99" t="s">
        <v>50</v>
      </c>
      <c r="C46" s="100"/>
      <c r="D46" s="101"/>
      <c r="E46" s="102"/>
      <c r="F46" s="53">
        <f>SUM(F45)</f>
        <v>0</v>
      </c>
    </row>
    <row r="47" spans="1:6" ht="21" thickBot="1">
      <c r="A47" s="103" t="s">
        <v>171</v>
      </c>
      <c r="B47" s="104" t="s">
        <v>261</v>
      </c>
      <c r="C47" s="105"/>
      <c r="D47" s="106"/>
      <c r="E47" s="107"/>
      <c r="F47" s="108"/>
    </row>
    <row r="48" spans="1:6" ht="16.5" thickBot="1">
      <c r="A48" s="92"/>
      <c r="B48" s="93"/>
      <c r="C48" s="94"/>
      <c r="D48" s="95"/>
      <c r="E48" s="96"/>
      <c r="F48" s="97"/>
    </row>
    <row r="49" spans="1:6" ht="19.5" thickTop="1" thickBot="1">
      <c r="A49" s="98"/>
      <c r="B49" s="99" t="s">
        <v>50</v>
      </c>
      <c r="C49" s="100"/>
      <c r="D49" s="101"/>
      <c r="E49" s="102"/>
      <c r="F49" s="53">
        <v>0</v>
      </c>
    </row>
    <row r="50" spans="1:6" ht="21" thickBot="1">
      <c r="A50" s="103" t="s">
        <v>173</v>
      </c>
      <c r="B50" s="104" t="s">
        <v>174</v>
      </c>
      <c r="C50" s="105"/>
      <c r="D50" s="106"/>
      <c r="E50" s="107"/>
      <c r="F50" s="108"/>
    </row>
    <row r="51" spans="1:6" ht="15.75">
      <c r="A51" s="69"/>
      <c r="B51" s="22" t="s">
        <v>200</v>
      </c>
      <c r="C51" s="66"/>
      <c r="D51" s="109"/>
      <c r="E51" s="68"/>
      <c r="F51" s="32"/>
    </row>
    <row r="52" spans="1:6" ht="47.25">
      <c r="A52" s="26" t="s">
        <v>203</v>
      </c>
      <c r="B52" s="27" t="s">
        <v>276</v>
      </c>
      <c r="C52" s="8" t="s">
        <v>37</v>
      </c>
      <c r="D52" s="62">
        <v>52.116199999999999</v>
      </c>
      <c r="E52" s="29"/>
      <c r="F52" s="30">
        <f t="shared" ref="F52:F53" si="0">D52*E52</f>
        <v>0</v>
      </c>
    </row>
    <row r="53" spans="1:6" ht="31.5">
      <c r="A53" s="26" t="s">
        <v>209</v>
      </c>
      <c r="B53" s="27" t="s">
        <v>283</v>
      </c>
      <c r="C53" s="8" t="s">
        <v>20</v>
      </c>
      <c r="D53" s="62">
        <v>21</v>
      </c>
      <c r="E53" s="29"/>
      <c r="F53" s="30">
        <f t="shared" si="0"/>
        <v>0</v>
      </c>
    </row>
    <row r="54" spans="1:6" ht="31.5">
      <c r="A54" s="26" t="s">
        <v>277</v>
      </c>
      <c r="B54" s="27" t="s">
        <v>278</v>
      </c>
      <c r="C54" s="8" t="s">
        <v>37</v>
      </c>
      <c r="D54" s="62">
        <v>28.11</v>
      </c>
      <c r="E54" s="29"/>
      <c r="F54" s="30">
        <f>D54*E54</f>
        <v>0</v>
      </c>
    </row>
    <row r="55" spans="1:6" ht="78.75">
      <c r="A55" s="26" t="s">
        <v>284</v>
      </c>
      <c r="B55" s="27" t="s">
        <v>285</v>
      </c>
      <c r="C55" s="8" t="s">
        <v>20</v>
      </c>
      <c r="D55" s="62">
        <v>59.24</v>
      </c>
      <c r="E55" s="29"/>
      <c r="F55" s="30">
        <f>D55*E55</f>
        <v>0</v>
      </c>
    </row>
    <row r="56" spans="1:6" ht="15.75">
      <c r="A56" s="78"/>
      <c r="B56" s="22" t="s">
        <v>267</v>
      </c>
      <c r="C56" s="66"/>
      <c r="D56" s="71"/>
      <c r="E56" s="68"/>
      <c r="F56" s="32"/>
    </row>
    <row r="57" spans="1:6" ht="15.75">
      <c r="A57" s="35" t="s">
        <v>286</v>
      </c>
      <c r="B57" s="27" t="s">
        <v>287</v>
      </c>
      <c r="C57" s="8" t="s">
        <v>16</v>
      </c>
      <c r="D57" s="62">
        <v>1</v>
      </c>
      <c r="E57" s="29"/>
      <c r="F57" s="30">
        <f>D57*E57</f>
        <v>0</v>
      </c>
    </row>
    <row r="58" spans="1:6" ht="15.75">
      <c r="A58" s="35" t="s">
        <v>288</v>
      </c>
      <c r="B58" s="27" t="s">
        <v>289</v>
      </c>
      <c r="C58" s="8" t="s">
        <v>16</v>
      </c>
      <c r="D58" s="62">
        <v>1</v>
      </c>
      <c r="E58" s="29"/>
      <c r="F58" s="30">
        <f>D58*E58</f>
        <v>0</v>
      </c>
    </row>
    <row r="59" spans="1:6" ht="31.5">
      <c r="A59" s="70" t="s">
        <v>290</v>
      </c>
      <c r="B59" s="27" t="s">
        <v>291</v>
      </c>
      <c r="C59" s="8" t="s">
        <v>16</v>
      </c>
      <c r="D59" s="62">
        <v>1</v>
      </c>
      <c r="E59" s="29"/>
      <c r="F59" s="30">
        <f t="shared" ref="F59" si="1">D59*E59</f>
        <v>0</v>
      </c>
    </row>
    <row r="60" spans="1:6" ht="16.5" thickBot="1">
      <c r="A60" s="42"/>
      <c r="B60" s="43"/>
      <c r="C60" s="44"/>
      <c r="D60" s="45"/>
      <c r="E60" s="46"/>
      <c r="F60" s="47"/>
    </row>
    <row r="61" spans="1:6" ht="19.5" thickTop="1" thickBot="1">
      <c r="A61" s="110"/>
      <c r="B61" s="49" t="s">
        <v>50</v>
      </c>
      <c r="C61" s="50"/>
      <c r="D61" s="111"/>
      <c r="E61" s="52"/>
      <c r="F61" s="53">
        <f>SUM(F51:F60)</f>
        <v>0</v>
      </c>
    </row>
    <row r="62" spans="1:6" ht="20.25">
      <c r="A62" s="54" t="s">
        <v>223</v>
      </c>
      <c r="B62" s="55" t="s">
        <v>224</v>
      </c>
      <c r="C62" s="56"/>
      <c r="D62" s="112"/>
      <c r="E62" s="86"/>
      <c r="F62" s="87"/>
    </row>
    <row r="63" spans="1:6" ht="18.75" thickBot="1">
      <c r="A63" s="116"/>
      <c r="B63" s="49" t="s">
        <v>50</v>
      </c>
      <c r="C63" s="50"/>
      <c r="D63" s="51"/>
      <c r="E63" s="52"/>
      <c r="F63" s="53">
        <f>SUM(F62)</f>
        <v>0</v>
      </c>
    </row>
  </sheetData>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15</vt:i4>
      </vt:variant>
    </vt:vector>
  </HeadingPairs>
  <TitlesOfParts>
    <vt:vector size="15" baseType="lpstr">
      <vt:lpstr>SKUPNA REKAPITULACIJA</vt:lpstr>
      <vt:lpstr>rekapitulacija-cesta</vt:lpstr>
      <vt:lpstr>cesta</vt:lpstr>
      <vt:lpstr>rekapitulacija-BUS</vt:lpstr>
      <vt:lpstr>BUS-avtobusna postaja</vt:lpstr>
      <vt:lpstr>rekapitulacija-KOLO</vt:lpstr>
      <vt:lpstr>kolesarska steza</vt:lpstr>
      <vt:lpstr>rekapitulacija-mešana</vt:lpstr>
      <vt:lpstr>mešane površine</vt:lpstr>
      <vt:lpstr>CR</vt:lpstr>
      <vt:lpstr>zaščita NNO in SNO</vt:lpstr>
      <vt:lpstr>TK vodi-ŠOEK</vt:lpstr>
      <vt:lpstr>Uvodne opombe-vodovod</vt:lpstr>
      <vt:lpstr>Obrezec 1 -vodovod</vt:lpstr>
      <vt:lpstr>vodovod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Martin Kos</cp:lastModifiedBy>
  <cp:lastPrinted>2021-10-20T15:18:09Z</cp:lastPrinted>
  <dcterms:created xsi:type="dcterms:W3CDTF">2021-09-12T10:44:16Z</dcterms:created>
  <dcterms:modified xsi:type="dcterms:W3CDTF">2021-10-23T16:44:12Z</dcterms:modified>
</cp:coreProperties>
</file>